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6930" tabRatio="959" firstSheet="1" activeTab="7"/>
  </bookViews>
  <sheets>
    <sheet name="Individual S y SS Damas " sheetId="1" r:id="rId1"/>
    <sheet name="individual S y SS Varones" sheetId="12" r:id="rId2"/>
    <sheet name="Duplas S y SS Varones" sheetId="13" r:id="rId3"/>
    <sheet name="Duplas S y SS Damas" sheetId="7" r:id="rId4"/>
    <sheet name=" Cuartas S Damas y SS Mixta" sheetId="8" r:id="rId5"/>
    <sheet name="Cuarta S Varones" sheetId="14" r:id="rId6"/>
    <sheet name="T.E. S y SS Damas y Varones" sheetId="10" r:id="rId7"/>
    <sheet name="TOTAL EQUIPO" sheetId="11" r:id="rId8"/>
  </sheets>
  <definedNames>
    <definedName name="_xlnm.Print_Area" localSheetId="0">'Individual S y SS Damas '!$A$1:$L$21</definedName>
    <definedName name="_xlnm.Print_Area" localSheetId="1">'individual S y SS Varones'!$A$1:$L$31</definedName>
    <definedName name="_xlnm.Print_Area" localSheetId="6">'T.E. S y SS Damas y Varones'!$A$23:$V$51</definedName>
  </definedNames>
  <calcPr calcId="125725"/>
</workbook>
</file>

<file path=xl/calcChain.xml><?xml version="1.0" encoding="utf-8"?>
<calcChain xmlns="http://schemas.openxmlformats.org/spreadsheetml/2006/main">
  <c r="S4" i="11"/>
  <c r="S5"/>
  <c r="S6"/>
  <c r="S7"/>
  <c r="S3"/>
  <c r="T4"/>
  <c r="T5"/>
  <c r="T6"/>
  <c r="T7"/>
  <c r="T3"/>
  <c r="Q33"/>
  <c r="R33"/>
  <c r="S33"/>
  <c r="T33"/>
  <c r="Q34"/>
  <c r="R34"/>
  <c r="S34"/>
  <c r="T34"/>
  <c r="Q35"/>
  <c r="R35"/>
  <c r="S35"/>
  <c r="T35"/>
  <c r="Q36"/>
  <c r="R36"/>
  <c r="S36"/>
  <c r="T36"/>
  <c r="Q37"/>
  <c r="R37"/>
  <c r="S37"/>
  <c r="T37"/>
  <c r="Q38"/>
  <c r="R38"/>
  <c r="S38"/>
  <c r="T38"/>
  <c r="Q39"/>
  <c r="R39"/>
  <c r="S39"/>
  <c r="T39"/>
  <c r="Q40"/>
  <c r="R40"/>
  <c r="S40"/>
  <c r="T40"/>
  <c r="Q41"/>
  <c r="R41"/>
  <c r="S41"/>
  <c r="T41"/>
  <c r="Q42"/>
  <c r="R42"/>
  <c r="S42"/>
  <c r="T42"/>
  <c r="Q43"/>
  <c r="R43"/>
  <c r="S43"/>
  <c r="T43"/>
  <c r="Q44"/>
  <c r="R44"/>
  <c r="S44"/>
  <c r="T44"/>
  <c r="Q45"/>
  <c r="R45"/>
  <c r="S45"/>
  <c r="T45"/>
  <c r="Q46"/>
  <c r="R46"/>
  <c r="S46"/>
  <c r="T46"/>
  <c r="Q47"/>
  <c r="R47"/>
  <c r="S47"/>
  <c r="T47"/>
  <c r="Q48"/>
  <c r="R48"/>
  <c r="S48"/>
  <c r="T48"/>
  <c r="Q49"/>
  <c r="R49"/>
  <c r="S49"/>
  <c r="T49"/>
  <c r="Q50"/>
  <c r="R50"/>
  <c r="S50"/>
  <c r="T50"/>
  <c r="Q51"/>
  <c r="R51"/>
  <c r="S51"/>
  <c r="T51"/>
  <c r="T32"/>
  <c r="S32"/>
  <c r="R32"/>
  <c r="Q32"/>
  <c r="Q13"/>
  <c r="R13"/>
  <c r="S13"/>
  <c r="T13"/>
  <c r="Q14"/>
  <c r="R14"/>
  <c r="S14"/>
  <c r="T14"/>
  <c r="Q15"/>
  <c r="R15"/>
  <c r="S15"/>
  <c r="T15"/>
  <c r="Q16"/>
  <c r="R16"/>
  <c r="S16"/>
  <c r="T16"/>
  <c r="Q17"/>
  <c r="R17"/>
  <c r="S17"/>
  <c r="T17"/>
  <c r="Q18"/>
  <c r="R18"/>
  <c r="S18"/>
  <c r="T18"/>
  <c r="Q19"/>
  <c r="R19"/>
  <c r="S19"/>
  <c r="T19"/>
  <c r="Q20"/>
  <c r="R20"/>
  <c r="S20"/>
  <c r="T20"/>
  <c r="Q21"/>
  <c r="R21"/>
  <c r="S21"/>
  <c r="T21"/>
  <c r="Q22"/>
  <c r="R22"/>
  <c r="S22"/>
  <c r="T22"/>
  <c r="Q23"/>
  <c r="R23"/>
  <c r="S23"/>
  <c r="T23"/>
  <c r="T12"/>
  <c r="S12"/>
  <c r="R12"/>
  <c r="Q12"/>
  <c r="K8" i="8"/>
  <c r="Q5" i="10"/>
  <c r="R5"/>
  <c r="S5"/>
  <c r="T5"/>
  <c r="Q6"/>
  <c r="R6"/>
  <c r="S6"/>
  <c r="T6"/>
  <c r="Q7"/>
  <c r="R7"/>
  <c r="S7"/>
  <c r="T7"/>
  <c r="Q8"/>
  <c r="R8"/>
  <c r="S8"/>
  <c r="T8"/>
  <c r="Q9"/>
  <c r="R9"/>
  <c r="S9"/>
  <c r="T9"/>
  <c r="Q10"/>
  <c r="R10"/>
  <c r="S10"/>
  <c r="T10"/>
  <c r="Q11"/>
  <c r="R11"/>
  <c r="S11"/>
  <c r="T11"/>
  <c r="Q13"/>
  <c r="R13"/>
  <c r="S13"/>
  <c r="T13"/>
  <c r="Q12"/>
  <c r="R12"/>
  <c r="S12"/>
  <c r="T12"/>
  <c r="Q14"/>
  <c r="R14"/>
  <c r="S14"/>
  <c r="T14"/>
  <c r="Q15"/>
  <c r="R15"/>
  <c r="S15"/>
  <c r="T15"/>
  <c r="T4"/>
  <c r="S4"/>
  <c r="R4"/>
  <c r="Q4"/>
  <c r="Q25"/>
  <c r="R25"/>
  <c r="S25"/>
  <c r="T25"/>
  <c r="Q26"/>
  <c r="R26"/>
  <c r="S26"/>
  <c r="T26"/>
  <c r="Q27"/>
  <c r="R27"/>
  <c r="S27"/>
  <c r="T27"/>
  <c r="Q29"/>
  <c r="R29"/>
  <c r="S29"/>
  <c r="T29"/>
  <c r="Q28"/>
  <c r="R28"/>
  <c r="S28"/>
  <c r="T28"/>
  <c r="Q30"/>
  <c r="R30"/>
  <c r="S30"/>
  <c r="T30"/>
  <c r="Q31"/>
  <c r="R31"/>
  <c r="S31"/>
  <c r="T31"/>
  <c r="Q32"/>
  <c r="R32"/>
  <c r="S32"/>
  <c r="T32"/>
  <c r="Q34"/>
  <c r="R34"/>
  <c r="S34"/>
  <c r="T34"/>
  <c r="Q33"/>
  <c r="R33"/>
  <c r="S33"/>
  <c r="T33"/>
  <c r="Q36"/>
  <c r="R36"/>
  <c r="S36"/>
  <c r="T36"/>
  <c r="Q35"/>
  <c r="R35"/>
  <c r="S35"/>
  <c r="T35"/>
  <c r="Q37"/>
  <c r="R37"/>
  <c r="S37"/>
  <c r="T37"/>
  <c r="Q39"/>
  <c r="R39"/>
  <c r="S39"/>
  <c r="T39"/>
  <c r="Q38"/>
  <c r="R38"/>
  <c r="S38"/>
  <c r="T38"/>
  <c r="Q40"/>
  <c r="R40"/>
  <c r="S40"/>
  <c r="T40"/>
  <c r="Q41"/>
  <c r="R41"/>
  <c r="S41"/>
  <c r="T41"/>
  <c r="Q42"/>
  <c r="R42"/>
  <c r="S42"/>
  <c r="T42"/>
  <c r="Q43"/>
  <c r="R43"/>
  <c r="S43"/>
  <c r="T43"/>
  <c r="T24"/>
  <c r="S24"/>
  <c r="R24"/>
  <c r="Q24"/>
  <c r="O5" i="1" l="1"/>
  <c r="D32" i="13"/>
  <c r="K32"/>
  <c r="L32" l="1"/>
  <c r="D33"/>
  <c r="K33"/>
  <c r="M32" s="1"/>
  <c r="D30"/>
  <c r="K30"/>
  <c r="D31"/>
  <c r="K31"/>
  <c r="D28"/>
  <c r="K28"/>
  <c r="M30" l="1"/>
  <c r="N30" s="1"/>
  <c r="N31" s="1"/>
  <c r="L33"/>
  <c r="L30"/>
  <c r="N32"/>
  <c r="N33" s="1"/>
  <c r="M33"/>
  <c r="L28"/>
  <c r="L31"/>
  <c r="D29"/>
  <c r="K29"/>
  <c r="M28" s="1"/>
  <c r="M29" s="1"/>
  <c r="I7" i="14"/>
  <c r="D7"/>
  <c r="I6"/>
  <c r="D6"/>
  <c r="I5"/>
  <c r="D5"/>
  <c r="I4"/>
  <c r="D4"/>
  <c r="I15"/>
  <c r="D15"/>
  <c r="I14"/>
  <c r="D14"/>
  <c r="I13"/>
  <c r="D13"/>
  <c r="I12"/>
  <c r="D12"/>
  <c r="I11"/>
  <c r="D11"/>
  <c r="I10"/>
  <c r="D10"/>
  <c r="I9"/>
  <c r="D9"/>
  <c r="I8"/>
  <c r="D8"/>
  <c r="I19"/>
  <c r="D19"/>
  <c r="I18"/>
  <c r="D18"/>
  <c r="I17"/>
  <c r="D17"/>
  <c r="I16"/>
  <c r="D16"/>
  <c r="I23"/>
  <c r="D23"/>
  <c r="I22"/>
  <c r="D22"/>
  <c r="I21"/>
  <c r="D21"/>
  <c r="I20"/>
  <c r="D20"/>
  <c r="K20" l="1"/>
  <c r="L20" s="1"/>
  <c r="K8"/>
  <c r="L8" s="1"/>
  <c r="K16"/>
  <c r="L16" s="1"/>
  <c r="K4"/>
  <c r="L4" s="1"/>
  <c r="K12"/>
  <c r="L12" s="1"/>
  <c r="J21"/>
  <c r="J23"/>
  <c r="J8"/>
  <c r="M31" i="13"/>
  <c r="N28"/>
  <c r="N29" s="1"/>
  <c r="L29"/>
  <c r="J7" i="14"/>
  <c r="J20"/>
  <c r="J16"/>
  <c r="J5"/>
  <c r="J12"/>
  <c r="J4"/>
  <c r="J17"/>
  <c r="J19"/>
  <c r="J9"/>
  <c r="J11"/>
  <c r="J13"/>
  <c r="J15"/>
  <c r="J22"/>
  <c r="J18"/>
  <c r="J10"/>
  <c r="J14"/>
  <c r="J6"/>
  <c r="D19" i="1"/>
  <c r="D21"/>
  <c r="D20"/>
  <c r="D18"/>
  <c r="D24" i="8" l="1"/>
  <c r="T59" i="11"/>
  <c r="S59"/>
  <c r="R59"/>
  <c r="Q59"/>
  <c r="P59"/>
  <c r="O59"/>
  <c r="N59"/>
  <c r="M59"/>
  <c r="L59"/>
  <c r="K59"/>
  <c r="J59"/>
  <c r="I59"/>
  <c r="H59"/>
  <c r="G59"/>
  <c r="F59"/>
  <c r="E59"/>
  <c r="T58"/>
  <c r="S58"/>
  <c r="R58"/>
  <c r="Q58"/>
  <c r="P58"/>
  <c r="O58"/>
  <c r="N58"/>
  <c r="M58"/>
  <c r="L58"/>
  <c r="K58"/>
  <c r="J58"/>
  <c r="I58"/>
  <c r="H58"/>
  <c r="G58"/>
  <c r="F58"/>
  <c r="E58"/>
  <c r="T57"/>
  <c r="S57"/>
  <c r="R57"/>
  <c r="Q57"/>
  <c r="P57"/>
  <c r="O57"/>
  <c r="N57"/>
  <c r="M57"/>
  <c r="L57"/>
  <c r="K57"/>
  <c r="J57"/>
  <c r="I57"/>
  <c r="H57"/>
  <c r="G57"/>
  <c r="F57"/>
  <c r="E57"/>
  <c r="T56"/>
  <c r="S56"/>
  <c r="R56"/>
  <c r="Q56"/>
  <c r="P56"/>
  <c r="O56"/>
  <c r="N56"/>
  <c r="M56"/>
  <c r="L56"/>
  <c r="K56"/>
  <c r="J56"/>
  <c r="I56"/>
  <c r="H56"/>
  <c r="G56"/>
  <c r="F56"/>
  <c r="E56"/>
  <c r="T55"/>
  <c r="S55"/>
  <c r="R55"/>
  <c r="Q55"/>
  <c r="P55"/>
  <c r="O55"/>
  <c r="N55"/>
  <c r="M55"/>
  <c r="L55"/>
  <c r="K55"/>
  <c r="J55"/>
  <c r="I55"/>
  <c r="H55"/>
  <c r="G55"/>
  <c r="F55"/>
  <c r="E55"/>
  <c r="T54"/>
  <c r="S54"/>
  <c r="R54"/>
  <c r="Q54"/>
  <c r="P54"/>
  <c r="O54"/>
  <c r="N54"/>
  <c r="M54"/>
  <c r="L54"/>
  <c r="K54"/>
  <c r="J54"/>
  <c r="I54"/>
  <c r="H54"/>
  <c r="G54"/>
  <c r="F54"/>
  <c r="E54"/>
  <c r="P51"/>
  <c r="O51"/>
  <c r="N51"/>
  <c r="M51"/>
  <c r="L51"/>
  <c r="K51"/>
  <c r="J51"/>
  <c r="I51"/>
  <c r="H51"/>
  <c r="G51"/>
  <c r="F51"/>
  <c r="E51"/>
  <c r="P50"/>
  <c r="O50"/>
  <c r="N50"/>
  <c r="M50"/>
  <c r="L50"/>
  <c r="K50"/>
  <c r="J50"/>
  <c r="I50"/>
  <c r="H50"/>
  <c r="G50"/>
  <c r="F50"/>
  <c r="E50"/>
  <c r="P49"/>
  <c r="O49"/>
  <c r="N49"/>
  <c r="M49"/>
  <c r="L49"/>
  <c r="K49"/>
  <c r="J49"/>
  <c r="I49"/>
  <c r="H49"/>
  <c r="G49"/>
  <c r="F49"/>
  <c r="E49"/>
  <c r="P48"/>
  <c r="O48"/>
  <c r="N48"/>
  <c r="M48"/>
  <c r="L48"/>
  <c r="K48"/>
  <c r="J48"/>
  <c r="I48"/>
  <c r="H48"/>
  <c r="G48"/>
  <c r="F48"/>
  <c r="E48"/>
  <c r="P47"/>
  <c r="O47"/>
  <c r="N47"/>
  <c r="M47"/>
  <c r="L47"/>
  <c r="K47"/>
  <c r="J47"/>
  <c r="I47"/>
  <c r="H47"/>
  <c r="G47"/>
  <c r="F47"/>
  <c r="E47"/>
  <c r="P46"/>
  <c r="O46"/>
  <c r="N46"/>
  <c r="M46"/>
  <c r="L46"/>
  <c r="K46"/>
  <c r="J46"/>
  <c r="I46"/>
  <c r="H46"/>
  <c r="G46"/>
  <c r="F46"/>
  <c r="E46"/>
  <c r="P45"/>
  <c r="O45"/>
  <c r="N45"/>
  <c r="M45"/>
  <c r="L45"/>
  <c r="K45"/>
  <c r="J45"/>
  <c r="I45"/>
  <c r="H45"/>
  <c r="G45"/>
  <c r="F45"/>
  <c r="E45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34"/>
  <c r="O34"/>
  <c r="N34"/>
  <c r="M34"/>
  <c r="L34"/>
  <c r="K34"/>
  <c r="J34"/>
  <c r="I34"/>
  <c r="H34"/>
  <c r="G34"/>
  <c r="F34"/>
  <c r="E34"/>
  <c r="P33"/>
  <c r="O33"/>
  <c r="N33"/>
  <c r="M33"/>
  <c r="L33"/>
  <c r="K33"/>
  <c r="J33"/>
  <c r="I33"/>
  <c r="H33"/>
  <c r="G33"/>
  <c r="F33"/>
  <c r="E33"/>
  <c r="P32"/>
  <c r="O32"/>
  <c r="N32"/>
  <c r="M32"/>
  <c r="L32"/>
  <c r="K32"/>
  <c r="J32"/>
  <c r="I32"/>
  <c r="H32"/>
  <c r="G32"/>
  <c r="F32"/>
  <c r="E32"/>
  <c r="T29"/>
  <c r="S29"/>
  <c r="R29"/>
  <c r="Q29"/>
  <c r="P29"/>
  <c r="O29"/>
  <c r="N29"/>
  <c r="M29"/>
  <c r="L29"/>
  <c r="K29"/>
  <c r="J29"/>
  <c r="I29"/>
  <c r="H29"/>
  <c r="G29"/>
  <c r="F29"/>
  <c r="E29"/>
  <c r="T28"/>
  <c r="S28"/>
  <c r="R28"/>
  <c r="Q28"/>
  <c r="P28"/>
  <c r="O28"/>
  <c r="N28"/>
  <c r="M28"/>
  <c r="L28"/>
  <c r="K28"/>
  <c r="J28"/>
  <c r="I28"/>
  <c r="H28"/>
  <c r="G28"/>
  <c r="F28"/>
  <c r="E28"/>
  <c r="T27"/>
  <c r="S27"/>
  <c r="R27"/>
  <c r="Q27"/>
  <c r="P27"/>
  <c r="O27"/>
  <c r="N27"/>
  <c r="M27"/>
  <c r="L27"/>
  <c r="K27"/>
  <c r="J27"/>
  <c r="I27"/>
  <c r="H27"/>
  <c r="G27"/>
  <c r="F27"/>
  <c r="E27"/>
  <c r="T26"/>
  <c r="S26"/>
  <c r="R26"/>
  <c r="Q26"/>
  <c r="P26"/>
  <c r="O26"/>
  <c r="N26"/>
  <c r="M26"/>
  <c r="L26"/>
  <c r="K26"/>
  <c r="J26"/>
  <c r="I26"/>
  <c r="H26"/>
  <c r="G26"/>
  <c r="F26"/>
  <c r="E26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P12"/>
  <c r="O12"/>
  <c r="N12"/>
  <c r="M12"/>
  <c r="L12"/>
  <c r="K12"/>
  <c r="J12"/>
  <c r="I12"/>
  <c r="H12"/>
  <c r="G12"/>
  <c r="F12"/>
  <c r="E12"/>
  <c r="E36" i="10"/>
  <c r="F36"/>
  <c r="G36"/>
  <c r="H36"/>
  <c r="I36"/>
  <c r="J36"/>
  <c r="K36"/>
  <c r="L36"/>
  <c r="M36"/>
  <c r="N36"/>
  <c r="O36"/>
  <c r="P36"/>
  <c r="E43"/>
  <c r="F43"/>
  <c r="G43"/>
  <c r="H43"/>
  <c r="I43"/>
  <c r="J43"/>
  <c r="K43"/>
  <c r="L43"/>
  <c r="M43"/>
  <c r="N43"/>
  <c r="O43"/>
  <c r="P43"/>
  <c r="E40"/>
  <c r="F40"/>
  <c r="G40"/>
  <c r="H40"/>
  <c r="I40"/>
  <c r="J40"/>
  <c r="K40"/>
  <c r="L40"/>
  <c r="M40"/>
  <c r="N40"/>
  <c r="O40"/>
  <c r="P40"/>
  <c r="E30"/>
  <c r="F30"/>
  <c r="G30"/>
  <c r="H30"/>
  <c r="I30"/>
  <c r="J30"/>
  <c r="K30"/>
  <c r="L30"/>
  <c r="M30"/>
  <c r="N30"/>
  <c r="O30"/>
  <c r="P30"/>
  <c r="E39"/>
  <c r="F39"/>
  <c r="G39"/>
  <c r="H39"/>
  <c r="I39"/>
  <c r="J39"/>
  <c r="K39"/>
  <c r="L39"/>
  <c r="M39"/>
  <c r="N39"/>
  <c r="O39"/>
  <c r="P39"/>
  <c r="E42"/>
  <c r="F42"/>
  <c r="G42"/>
  <c r="H42"/>
  <c r="I42"/>
  <c r="J42"/>
  <c r="K42"/>
  <c r="L42"/>
  <c r="M42"/>
  <c r="N42"/>
  <c r="O42"/>
  <c r="P42"/>
  <c r="E37"/>
  <c r="F37"/>
  <c r="G37"/>
  <c r="H37"/>
  <c r="I37"/>
  <c r="J37"/>
  <c r="K37"/>
  <c r="L37"/>
  <c r="M37"/>
  <c r="N37"/>
  <c r="O37"/>
  <c r="P37"/>
  <c r="E31"/>
  <c r="F31"/>
  <c r="G31"/>
  <c r="H31"/>
  <c r="I31"/>
  <c r="J31"/>
  <c r="K31"/>
  <c r="L31"/>
  <c r="M31"/>
  <c r="N31"/>
  <c r="O31"/>
  <c r="P31"/>
  <c r="E27"/>
  <c r="F27"/>
  <c r="G27"/>
  <c r="H27"/>
  <c r="I27"/>
  <c r="J27"/>
  <c r="K27"/>
  <c r="L27"/>
  <c r="M27"/>
  <c r="N27"/>
  <c r="O27"/>
  <c r="P27"/>
  <c r="E33"/>
  <c r="F33"/>
  <c r="G33"/>
  <c r="H33"/>
  <c r="I33"/>
  <c r="J33"/>
  <c r="K33"/>
  <c r="L33"/>
  <c r="M33"/>
  <c r="N33"/>
  <c r="O33"/>
  <c r="P33"/>
  <c r="E41"/>
  <c r="F41"/>
  <c r="G41"/>
  <c r="H41"/>
  <c r="I41"/>
  <c r="J41"/>
  <c r="K41"/>
  <c r="L41"/>
  <c r="M41"/>
  <c r="N41"/>
  <c r="O41"/>
  <c r="P41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E25"/>
  <c r="F25"/>
  <c r="G25"/>
  <c r="H25"/>
  <c r="I25"/>
  <c r="J25"/>
  <c r="K25"/>
  <c r="L25"/>
  <c r="M25"/>
  <c r="N25"/>
  <c r="O25"/>
  <c r="P25"/>
  <c r="E34"/>
  <c r="F34"/>
  <c r="G34"/>
  <c r="H34"/>
  <c r="I34"/>
  <c r="J34"/>
  <c r="K34"/>
  <c r="L34"/>
  <c r="M34"/>
  <c r="N34"/>
  <c r="O34"/>
  <c r="P34"/>
  <c r="E24"/>
  <c r="F24"/>
  <c r="G24"/>
  <c r="H24"/>
  <c r="I24"/>
  <c r="J24"/>
  <c r="K24"/>
  <c r="L24"/>
  <c r="M24"/>
  <c r="N24"/>
  <c r="O24"/>
  <c r="P24"/>
  <c r="E32"/>
  <c r="F32"/>
  <c r="G32"/>
  <c r="H32"/>
  <c r="I32"/>
  <c r="J32"/>
  <c r="K32"/>
  <c r="L32"/>
  <c r="M32"/>
  <c r="N32"/>
  <c r="O32"/>
  <c r="P32"/>
  <c r="E26"/>
  <c r="F26"/>
  <c r="G26"/>
  <c r="H26"/>
  <c r="I26"/>
  <c r="J26"/>
  <c r="K26"/>
  <c r="L26"/>
  <c r="M26"/>
  <c r="N26"/>
  <c r="O26"/>
  <c r="P26"/>
  <c r="E38"/>
  <c r="F38"/>
  <c r="G38"/>
  <c r="H38"/>
  <c r="I38"/>
  <c r="J38"/>
  <c r="K38"/>
  <c r="L38"/>
  <c r="M38"/>
  <c r="N38"/>
  <c r="O38"/>
  <c r="P38"/>
  <c r="P35"/>
  <c r="P21"/>
  <c r="Q21"/>
  <c r="R21"/>
  <c r="S21"/>
  <c r="T21"/>
  <c r="P19"/>
  <c r="Q19"/>
  <c r="R19"/>
  <c r="S19"/>
  <c r="T19"/>
  <c r="P18"/>
  <c r="Q18"/>
  <c r="R18"/>
  <c r="S18"/>
  <c r="T18"/>
  <c r="R20"/>
  <c r="Q20"/>
  <c r="O35"/>
  <c r="N35"/>
  <c r="M35"/>
  <c r="L35"/>
  <c r="K35"/>
  <c r="J35"/>
  <c r="I35"/>
  <c r="H35"/>
  <c r="G35"/>
  <c r="F35"/>
  <c r="E35"/>
  <c r="E47"/>
  <c r="F47"/>
  <c r="G47"/>
  <c r="H47"/>
  <c r="I47"/>
  <c r="J47"/>
  <c r="E50"/>
  <c r="F50"/>
  <c r="G50"/>
  <c r="H50"/>
  <c r="I50"/>
  <c r="J50"/>
  <c r="E51"/>
  <c r="F51"/>
  <c r="G51"/>
  <c r="H51"/>
  <c r="I51"/>
  <c r="J51"/>
  <c r="E49"/>
  <c r="F49"/>
  <c r="G49"/>
  <c r="H49"/>
  <c r="I49"/>
  <c r="J49"/>
  <c r="E48"/>
  <c r="F48"/>
  <c r="G48"/>
  <c r="H48"/>
  <c r="I48"/>
  <c r="J48"/>
  <c r="J46"/>
  <c r="I46"/>
  <c r="H46"/>
  <c r="G46"/>
  <c r="F46"/>
  <c r="E46"/>
  <c r="K47"/>
  <c r="L47"/>
  <c r="M47"/>
  <c r="N47"/>
  <c r="O47"/>
  <c r="P47"/>
  <c r="Q47"/>
  <c r="R47"/>
  <c r="S47"/>
  <c r="T47"/>
  <c r="K50"/>
  <c r="L50"/>
  <c r="M50"/>
  <c r="N50"/>
  <c r="O50"/>
  <c r="P50"/>
  <c r="Q50"/>
  <c r="R50"/>
  <c r="S50"/>
  <c r="T50"/>
  <c r="K51"/>
  <c r="L51"/>
  <c r="M51"/>
  <c r="N51"/>
  <c r="O51"/>
  <c r="P51"/>
  <c r="Q51"/>
  <c r="R51"/>
  <c r="S51"/>
  <c r="T51"/>
  <c r="K49"/>
  <c r="L49"/>
  <c r="M49"/>
  <c r="N49"/>
  <c r="O49"/>
  <c r="P49"/>
  <c r="Q49"/>
  <c r="R49"/>
  <c r="S49"/>
  <c r="T49"/>
  <c r="K48"/>
  <c r="L48"/>
  <c r="M48"/>
  <c r="N48"/>
  <c r="O48"/>
  <c r="P48"/>
  <c r="Q48"/>
  <c r="R48"/>
  <c r="S48"/>
  <c r="T48"/>
  <c r="P46"/>
  <c r="O46"/>
  <c r="N46"/>
  <c r="M46"/>
  <c r="L46"/>
  <c r="K46"/>
  <c r="T46"/>
  <c r="S46"/>
  <c r="R46"/>
  <c r="Q46"/>
  <c r="D23" i="8"/>
  <c r="I23"/>
  <c r="I24"/>
  <c r="D25"/>
  <c r="I25"/>
  <c r="D18"/>
  <c r="I18"/>
  <c r="D19"/>
  <c r="I19"/>
  <c r="D20"/>
  <c r="I20"/>
  <c r="D21"/>
  <c r="I21"/>
  <c r="D26"/>
  <c r="I26"/>
  <c r="D27"/>
  <c r="I27"/>
  <c r="D22"/>
  <c r="I22"/>
  <c r="I9"/>
  <c r="I10"/>
  <c r="I11"/>
  <c r="I12"/>
  <c r="I13"/>
  <c r="I14"/>
  <c r="I15"/>
  <c r="I4"/>
  <c r="I5"/>
  <c r="I6"/>
  <c r="I7"/>
  <c r="K15" i="13"/>
  <c r="D15"/>
  <c r="K14"/>
  <c r="D14"/>
  <c r="K5"/>
  <c r="D5"/>
  <c r="K4"/>
  <c r="D4"/>
  <c r="K9"/>
  <c r="D9"/>
  <c r="K8"/>
  <c r="D8"/>
  <c r="K11"/>
  <c r="D11"/>
  <c r="K10"/>
  <c r="D10"/>
  <c r="K17"/>
  <c r="D17"/>
  <c r="K16"/>
  <c r="D16"/>
  <c r="K13"/>
  <c r="D13"/>
  <c r="K12"/>
  <c r="D12"/>
  <c r="K7"/>
  <c r="D7"/>
  <c r="K6"/>
  <c r="D6"/>
  <c r="K23"/>
  <c r="D23"/>
  <c r="K22"/>
  <c r="D22"/>
  <c r="K19"/>
  <c r="D19"/>
  <c r="K18"/>
  <c r="D18"/>
  <c r="K21"/>
  <c r="D21"/>
  <c r="K20"/>
  <c r="D20"/>
  <c r="D9" i="12"/>
  <c r="L9" s="1"/>
  <c r="K9"/>
  <c r="D7"/>
  <c r="K7"/>
  <c r="D19"/>
  <c r="K19"/>
  <c r="D27"/>
  <c r="K27"/>
  <c r="D26"/>
  <c r="L26" s="1"/>
  <c r="K26"/>
  <c r="D30"/>
  <c r="K30"/>
  <c r="D31"/>
  <c r="K31"/>
  <c r="D29"/>
  <c r="K29"/>
  <c r="D17"/>
  <c r="K17"/>
  <c r="D23"/>
  <c r="K23"/>
  <c r="D13"/>
  <c r="K13"/>
  <c r="D14"/>
  <c r="K14"/>
  <c r="D22"/>
  <c r="K22"/>
  <c r="D20"/>
  <c r="K20"/>
  <c r="D18"/>
  <c r="K18"/>
  <c r="D12"/>
  <c r="K12"/>
  <c r="D6"/>
  <c r="K6"/>
  <c r="D16"/>
  <c r="K16"/>
  <c r="D21"/>
  <c r="K21"/>
  <c r="D8"/>
  <c r="K8"/>
  <c r="D10"/>
  <c r="K10"/>
  <c r="D5"/>
  <c r="K5"/>
  <c r="D11"/>
  <c r="K11"/>
  <c r="D4"/>
  <c r="K4"/>
  <c r="K28"/>
  <c r="D28"/>
  <c r="K15"/>
  <c r="D15"/>
  <c r="K21" i="10"/>
  <c r="L21"/>
  <c r="M21"/>
  <c r="N21"/>
  <c r="O21"/>
  <c r="K19"/>
  <c r="L19"/>
  <c r="M19"/>
  <c r="N19"/>
  <c r="O19"/>
  <c r="K18"/>
  <c r="L18"/>
  <c r="M18"/>
  <c r="N18"/>
  <c r="O18"/>
  <c r="T20"/>
  <c r="S20"/>
  <c r="P20"/>
  <c r="O20"/>
  <c r="N20"/>
  <c r="M20"/>
  <c r="L20"/>
  <c r="K20"/>
  <c r="E21"/>
  <c r="F21"/>
  <c r="G21"/>
  <c r="H21"/>
  <c r="I21"/>
  <c r="J21"/>
  <c r="E19"/>
  <c r="F19"/>
  <c r="G19"/>
  <c r="H19"/>
  <c r="I19"/>
  <c r="J19"/>
  <c r="E18"/>
  <c r="F18"/>
  <c r="G18"/>
  <c r="H18"/>
  <c r="I18"/>
  <c r="J18"/>
  <c r="J20"/>
  <c r="I20"/>
  <c r="H20"/>
  <c r="G20"/>
  <c r="F20"/>
  <c r="E20"/>
  <c r="D14" i="7"/>
  <c r="K14"/>
  <c r="J22" i="8" l="1"/>
  <c r="D35" i="10"/>
  <c r="D38"/>
  <c r="D26"/>
  <c r="D32"/>
  <c r="D24"/>
  <c r="D34"/>
  <c r="D25"/>
  <c r="D29"/>
  <c r="D28"/>
  <c r="D41"/>
  <c r="D33"/>
  <c r="D27"/>
  <c r="D31"/>
  <c r="D37"/>
  <c r="D42"/>
  <c r="D39"/>
  <c r="D30"/>
  <c r="D40"/>
  <c r="D43"/>
  <c r="D36"/>
  <c r="J26" i="8"/>
  <c r="J27"/>
  <c r="J21"/>
  <c r="J18"/>
  <c r="L14" i="7"/>
  <c r="M18" i="13"/>
  <c r="M19" s="1"/>
  <c r="M6"/>
  <c r="M7" s="1"/>
  <c r="M16"/>
  <c r="N16" s="1"/>
  <c r="N17" s="1"/>
  <c r="M8"/>
  <c r="M9" s="1"/>
  <c r="M4"/>
  <c r="J23" i="8"/>
  <c r="M20" i="13"/>
  <c r="N20" s="1"/>
  <c r="N21" s="1"/>
  <c r="M22"/>
  <c r="N22" s="1"/>
  <c r="N23" s="1"/>
  <c r="M12"/>
  <c r="M13" s="1"/>
  <c r="M10"/>
  <c r="N10" s="1"/>
  <c r="N11" s="1"/>
  <c r="M14"/>
  <c r="N14" s="1"/>
  <c r="N15" s="1"/>
  <c r="M23"/>
  <c r="N12"/>
  <c r="N13" s="1"/>
  <c r="M5"/>
  <c r="N4"/>
  <c r="N5" s="1"/>
  <c r="N18"/>
  <c r="N19" s="1"/>
  <c r="N6"/>
  <c r="N7" s="1"/>
  <c r="M11"/>
  <c r="L23"/>
  <c r="L29" i="12"/>
  <c r="L30"/>
  <c r="L27"/>
  <c r="L19"/>
  <c r="L7"/>
  <c r="L31"/>
  <c r="K18" i="8"/>
  <c r="L18" s="1"/>
  <c r="J19"/>
  <c r="J25"/>
  <c r="K22"/>
  <c r="L22" s="1"/>
  <c r="D58" i="11"/>
  <c r="D13"/>
  <c r="D59"/>
  <c r="D12"/>
  <c r="D14"/>
  <c r="D15"/>
  <c r="U16"/>
  <c r="D18"/>
  <c r="D19"/>
  <c r="D16"/>
  <c r="D20"/>
  <c r="D26"/>
  <c r="D32"/>
  <c r="D36"/>
  <c r="D40"/>
  <c r="D44"/>
  <c r="D48"/>
  <c r="D54"/>
  <c r="U59"/>
  <c r="U12"/>
  <c r="D17"/>
  <c r="D21"/>
  <c r="D27"/>
  <c r="D33"/>
  <c r="D37"/>
  <c r="D41"/>
  <c r="D45"/>
  <c r="D49"/>
  <c r="D55"/>
  <c r="U13"/>
  <c r="U17"/>
  <c r="U20"/>
  <c r="U21"/>
  <c r="D22"/>
  <c r="D23"/>
  <c r="U26"/>
  <c r="U27"/>
  <c r="D28"/>
  <c r="D29"/>
  <c r="U32"/>
  <c r="U33"/>
  <c r="D34"/>
  <c r="D35"/>
  <c r="U36"/>
  <c r="U37"/>
  <c r="D38"/>
  <c r="D39"/>
  <c r="U40"/>
  <c r="U41"/>
  <c r="D42"/>
  <c r="D43"/>
  <c r="U44"/>
  <c r="U45"/>
  <c r="D46"/>
  <c r="D47"/>
  <c r="U48"/>
  <c r="U49"/>
  <c r="U50"/>
  <c r="D51"/>
  <c r="U54"/>
  <c r="U55"/>
  <c r="U56"/>
  <c r="D57"/>
  <c r="U58"/>
  <c r="U14"/>
  <c r="U18"/>
  <c r="U22"/>
  <c r="U28"/>
  <c r="U34"/>
  <c r="U38"/>
  <c r="U42"/>
  <c r="U46"/>
  <c r="U15"/>
  <c r="U19"/>
  <c r="U23"/>
  <c r="C7" s="1"/>
  <c r="U29"/>
  <c r="U35"/>
  <c r="U39"/>
  <c r="U43"/>
  <c r="U47"/>
  <c r="D50"/>
  <c r="U51"/>
  <c r="D56"/>
  <c r="U57"/>
  <c r="U26" i="10"/>
  <c r="U34"/>
  <c r="U33"/>
  <c r="U37"/>
  <c r="U32"/>
  <c r="U24"/>
  <c r="U31"/>
  <c r="U30"/>
  <c r="U43"/>
  <c r="U28"/>
  <c r="U27"/>
  <c r="U36"/>
  <c r="U29"/>
  <c r="U39"/>
  <c r="U38"/>
  <c r="U25"/>
  <c r="U41"/>
  <c r="U42"/>
  <c r="U40"/>
  <c r="U35"/>
  <c r="U48"/>
  <c r="D49"/>
  <c r="U49"/>
  <c r="U51"/>
  <c r="D50"/>
  <c r="U47"/>
  <c r="D51"/>
  <c r="D47"/>
  <c r="D48"/>
  <c r="V48" s="1"/>
  <c r="U50"/>
  <c r="L20" i="13"/>
  <c r="L11"/>
  <c r="L8"/>
  <c r="L4"/>
  <c r="L21"/>
  <c r="L7"/>
  <c r="L13"/>
  <c r="L9"/>
  <c r="L5"/>
  <c r="J20" i="8"/>
  <c r="J24"/>
  <c r="U19" i="10"/>
  <c r="L10" i="13"/>
  <c r="L15"/>
  <c r="L14"/>
  <c r="L18"/>
  <c r="L22"/>
  <c r="L17"/>
  <c r="L6"/>
  <c r="L12"/>
  <c r="L19"/>
  <c r="L16"/>
  <c r="L5" i="12"/>
  <c r="L8"/>
  <c r="L20"/>
  <c r="L17"/>
  <c r="L6"/>
  <c r="L22"/>
  <c r="L23"/>
  <c r="L4"/>
  <c r="L16"/>
  <c r="L12"/>
  <c r="L10"/>
  <c r="L14"/>
  <c r="L21"/>
  <c r="L13"/>
  <c r="L28"/>
  <c r="L11"/>
  <c r="L18"/>
  <c r="L15"/>
  <c r="D19" i="10"/>
  <c r="D21"/>
  <c r="D18"/>
  <c r="U18"/>
  <c r="U20"/>
  <c r="D20"/>
  <c r="U21"/>
  <c r="K19" i="7"/>
  <c r="D19"/>
  <c r="K18"/>
  <c r="D18"/>
  <c r="K21"/>
  <c r="D21"/>
  <c r="K20"/>
  <c r="D20"/>
  <c r="K13" i="10"/>
  <c r="L13"/>
  <c r="M13"/>
  <c r="N13"/>
  <c r="O13"/>
  <c r="P13"/>
  <c r="K11"/>
  <c r="L11"/>
  <c r="M11"/>
  <c r="N11"/>
  <c r="O11"/>
  <c r="P11"/>
  <c r="K4"/>
  <c r="L4"/>
  <c r="M4"/>
  <c r="N4"/>
  <c r="O4"/>
  <c r="P4"/>
  <c r="K6"/>
  <c r="L6"/>
  <c r="M6"/>
  <c r="N6"/>
  <c r="O6"/>
  <c r="P6"/>
  <c r="K9"/>
  <c r="L9"/>
  <c r="M9"/>
  <c r="N9"/>
  <c r="O9"/>
  <c r="P9"/>
  <c r="K15"/>
  <c r="L15"/>
  <c r="M15"/>
  <c r="N15"/>
  <c r="O15"/>
  <c r="P15"/>
  <c r="K5"/>
  <c r="L5"/>
  <c r="M5"/>
  <c r="N5"/>
  <c r="O5"/>
  <c r="P5"/>
  <c r="K7"/>
  <c r="L7"/>
  <c r="M7"/>
  <c r="N7"/>
  <c r="O7"/>
  <c r="P7"/>
  <c r="K10"/>
  <c r="L10"/>
  <c r="M10"/>
  <c r="N10"/>
  <c r="O10"/>
  <c r="P10"/>
  <c r="K14"/>
  <c r="L14"/>
  <c r="M14"/>
  <c r="N14"/>
  <c r="O14"/>
  <c r="P14"/>
  <c r="K8"/>
  <c r="L8"/>
  <c r="M8"/>
  <c r="N8"/>
  <c r="O8"/>
  <c r="P8"/>
  <c r="P12"/>
  <c r="O12"/>
  <c r="N12"/>
  <c r="M12"/>
  <c r="L12"/>
  <c r="K12"/>
  <c r="E13"/>
  <c r="F13"/>
  <c r="G13"/>
  <c r="H13"/>
  <c r="I13"/>
  <c r="J13"/>
  <c r="E11"/>
  <c r="F11"/>
  <c r="G11"/>
  <c r="H11"/>
  <c r="I11"/>
  <c r="J11"/>
  <c r="E4"/>
  <c r="F4"/>
  <c r="G4"/>
  <c r="H4"/>
  <c r="I4"/>
  <c r="J4"/>
  <c r="E6"/>
  <c r="F6"/>
  <c r="G6"/>
  <c r="H6"/>
  <c r="I6"/>
  <c r="J6"/>
  <c r="E9"/>
  <c r="F9"/>
  <c r="G9"/>
  <c r="H9"/>
  <c r="I9"/>
  <c r="J9"/>
  <c r="E15"/>
  <c r="F15"/>
  <c r="G15"/>
  <c r="H15"/>
  <c r="I15"/>
  <c r="J15"/>
  <c r="E5"/>
  <c r="F5"/>
  <c r="G5"/>
  <c r="H5"/>
  <c r="I5"/>
  <c r="J5"/>
  <c r="E7"/>
  <c r="F7"/>
  <c r="G7"/>
  <c r="H7"/>
  <c r="I7"/>
  <c r="J7"/>
  <c r="E10"/>
  <c r="F10"/>
  <c r="G10"/>
  <c r="H10"/>
  <c r="I10"/>
  <c r="J10"/>
  <c r="E14"/>
  <c r="F14"/>
  <c r="G14"/>
  <c r="H14"/>
  <c r="I14"/>
  <c r="J14"/>
  <c r="E8"/>
  <c r="F8"/>
  <c r="G8"/>
  <c r="H8"/>
  <c r="I8"/>
  <c r="J8"/>
  <c r="J12"/>
  <c r="I12"/>
  <c r="H12"/>
  <c r="G12"/>
  <c r="F12"/>
  <c r="E12"/>
  <c r="K21" i="1"/>
  <c r="K18"/>
  <c r="K20"/>
  <c r="K19"/>
  <c r="V28" i="10" l="1"/>
  <c r="V41"/>
  <c r="M18" i="7"/>
  <c r="K5" i="11"/>
  <c r="K4"/>
  <c r="C5"/>
  <c r="C6"/>
  <c r="D6"/>
  <c r="K6"/>
  <c r="G7"/>
  <c r="O7" s="1"/>
  <c r="G6"/>
  <c r="G5"/>
  <c r="G4"/>
  <c r="G3"/>
  <c r="O3" s="1"/>
  <c r="D5"/>
  <c r="V12"/>
  <c r="C4"/>
  <c r="N8" i="13"/>
  <c r="N9" s="1"/>
  <c r="M15"/>
  <c r="M17"/>
  <c r="M21"/>
  <c r="L21" i="7"/>
  <c r="V40" i="10"/>
  <c r="V37" i="11"/>
  <c r="V13"/>
  <c r="V18"/>
  <c r="V27" i="10"/>
  <c r="V24"/>
  <c r="V43" i="11"/>
  <c r="V42" i="10"/>
  <c r="V32"/>
  <c r="V49" i="11"/>
  <c r="V33"/>
  <c r="V48"/>
  <c r="V31" i="10"/>
  <c r="V33"/>
  <c r="V30"/>
  <c r="V38" i="11"/>
  <c r="V44"/>
  <c r="V34" i="10"/>
  <c r="V26"/>
  <c r="V25"/>
  <c r="V37"/>
  <c r="V59" i="11"/>
  <c r="V55"/>
  <c r="V58"/>
  <c r="V54"/>
  <c r="V19"/>
  <c r="V26"/>
  <c r="V23"/>
  <c r="V28"/>
  <c r="V36"/>
  <c r="V32"/>
  <c r="V50"/>
  <c r="V15"/>
  <c r="V34"/>
  <c r="V14"/>
  <c r="V41"/>
  <c r="V21"/>
  <c r="V56"/>
  <c r="V42"/>
  <c r="V22"/>
  <c r="V17"/>
  <c r="V16"/>
  <c r="V51"/>
  <c r="V39"/>
  <c r="V35"/>
  <c r="V45"/>
  <c r="V27"/>
  <c r="V57"/>
  <c r="V47"/>
  <c r="V29"/>
  <c r="V46"/>
  <c r="V40"/>
  <c r="V20"/>
  <c r="V36" i="10"/>
  <c r="V43"/>
  <c r="V39"/>
  <c r="V38"/>
  <c r="V29"/>
  <c r="V35"/>
  <c r="V47"/>
  <c r="V51"/>
  <c r="V49"/>
  <c r="V50"/>
  <c r="V21"/>
  <c r="V19"/>
  <c r="V18"/>
  <c r="V20"/>
  <c r="L20" i="7"/>
  <c r="L19"/>
  <c r="M20"/>
  <c r="L18"/>
  <c r="L18" i="1"/>
  <c r="L20"/>
  <c r="U6" i="10"/>
  <c r="U4"/>
  <c r="U8"/>
  <c r="L21" i="1"/>
  <c r="L19"/>
  <c r="U5" i="10"/>
  <c r="D7"/>
  <c r="D11"/>
  <c r="D9"/>
  <c r="D5"/>
  <c r="D14"/>
  <c r="D6"/>
  <c r="U7"/>
  <c r="D13"/>
  <c r="D4"/>
  <c r="D15"/>
  <c r="D10"/>
  <c r="D8"/>
  <c r="U13"/>
  <c r="U9"/>
  <c r="U10"/>
  <c r="U11"/>
  <c r="U15"/>
  <c r="U14"/>
  <c r="O4" i="11" l="1"/>
  <c r="N18" i="7"/>
  <c r="N19" s="1"/>
  <c r="M19"/>
  <c r="N20"/>
  <c r="N21" s="1"/>
  <c r="M21"/>
  <c r="O6" i="11"/>
  <c r="O5"/>
  <c r="V10" i="10"/>
  <c r="V6"/>
  <c r="V4"/>
  <c r="V8"/>
  <c r="V9"/>
  <c r="V7"/>
  <c r="V5"/>
  <c r="V14"/>
  <c r="V15"/>
  <c r="V11"/>
  <c r="V13"/>
  <c r="D15" i="8" l="1"/>
  <c r="J15" s="1"/>
  <c r="D14"/>
  <c r="J14" s="1"/>
  <c r="D13"/>
  <c r="J13" s="1"/>
  <c r="D12"/>
  <c r="J12" s="1"/>
  <c r="D7"/>
  <c r="J7" s="1"/>
  <c r="D6"/>
  <c r="J6" s="1"/>
  <c r="D5"/>
  <c r="J5" s="1"/>
  <c r="D4"/>
  <c r="J4" s="1"/>
  <c r="D11"/>
  <c r="J11" s="1"/>
  <c r="D10"/>
  <c r="J10" s="1"/>
  <c r="D9"/>
  <c r="J9" s="1"/>
  <c r="I8"/>
  <c r="D8"/>
  <c r="L8" l="1"/>
  <c r="J8"/>
  <c r="K4"/>
  <c r="K12"/>
  <c r="L12" l="1"/>
  <c r="L4"/>
  <c r="K7" i="1"/>
  <c r="K11"/>
  <c r="D11"/>
  <c r="D7"/>
  <c r="L11" l="1"/>
  <c r="L7"/>
  <c r="D15" i="7"/>
  <c r="K15"/>
  <c r="K5"/>
  <c r="D5"/>
  <c r="K12"/>
  <c r="D12"/>
  <c r="K4"/>
  <c r="D4"/>
  <c r="K13"/>
  <c r="D13"/>
  <c r="K7"/>
  <c r="D7"/>
  <c r="K9"/>
  <c r="D9"/>
  <c r="K8"/>
  <c r="D8"/>
  <c r="K6"/>
  <c r="D6"/>
  <c r="K11"/>
  <c r="D11"/>
  <c r="K10"/>
  <c r="D10"/>
  <c r="M4" l="1"/>
  <c r="N4" s="1"/>
  <c r="N5" s="1"/>
  <c r="M6"/>
  <c r="N6" s="1"/>
  <c r="N7" s="1"/>
  <c r="M12"/>
  <c r="N12" s="1"/>
  <c r="N13" s="1"/>
  <c r="M8"/>
  <c r="M10"/>
  <c r="L15"/>
  <c r="L4"/>
  <c r="L5"/>
  <c r="L13"/>
  <c r="L12"/>
  <c r="L6"/>
  <c r="L11"/>
  <c r="L9"/>
  <c r="L10"/>
  <c r="L7"/>
  <c r="L8"/>
  <c r="M13" l="1"/>
  <c r="M7"/>
  <c r="M5"/>
  <c r="M9"/>
  <c r="N8"/>
  <c r="N9" s="1"/>
  <c r="N10"/>
  <c r="N11" s="1"/>
  <c r="M11"/>
  <c r="K9" i="1"/>
  <c r="K5"/>
  <c r="K10"/>
  <c r="K12"/>
  <c r="K8"/>
  <c r="K6"/>
  <c r="K4"/>
  <c r="K13"/>
  <c r="K15"/>
  <c r="D9" l="1"/>
  <c r="L9" s="1"/>
  <c r="D5"/>
  <c r="L5" s="1"/>
  <c r="D10"/>
  <c r="L10" s="1"/>
  <c r="D12"/>
  <c r="L12" s="1"/>
  <c r="D8"/>
  <c r="L8" s="1"/>
  <c r="D6"/>
  <c r="L6" s="1"/>
  <c r="D4"/>
  <c r="L4" s="1"/>
  <c r="D13"/>
  <c r="L13" s="1"/>
  <c r="D15"/>
  <c r="L15" s="1"/>
  <c r="K14" l="1"/>
  <c r="D14"/>
  <c r="L14" l="1"/>
  <c r="U12" i="10"/>
  <c r="D12"/>
  <c r="V12" l="1"/>
  <c r="D46"/>
  <c r="U46"/>
  <c r="V46" l="1"/>
</calcChain>
</file>

<file path=xl/sharedStrings.xml><?xml version="1.0" encoding="utf-8"?>
<sst xmlns="http://schemas.openxmlformats.org/spreadsheetml/2006/main" count="626" uniqueCount="99">
  <si>
    <t>Antofagasta</t>
  </si>
  <si>
    <t>Rancagua</t>
  </si>
  <si>
    <t>Chuquicamata</t>
  </si>
  <si>
    <t>NOMBRE</t>
  </si>
  <si>
    <t>ASOC.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</si>
  <si>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</si>
  <si>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</si>
  <si>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</si>
  <si>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</si>
  <si>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</si>
  <si>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</si>
  <si>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</si>
  <si>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</si>
  <si>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</si>
  <si>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</si>
  <si>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</si>
  <si>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</si>
  <si>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</si>
  <si>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</si>
  <si>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</si>
  <si>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</si>
  <si>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N°</t>
  </si>
  <si>
    <t>TOTAL</t>
  </si>
  <si>
    <t>PROM.</t>
  </si>
  <si>
    <t>LÍNEAS</t>
  </si>
  <si>
    <t>PROM</t>
  </si>
  <si>
    <t>LINEAS</t>
  </si>
  <si>
    <t>INDIVIDUAL</t>
  </si>
  <si>
    <t>DUPLAS</t>
  </si>
  <si>
    <t>CUARTAS</t>
  </si>
  <si>
    <t>SENIOR DAMAS</t>
  </si>
  <si>
    <t>SENIOR VARONES</t>
  </si>
  <si>
    <t>T. DUPLA</t>
  </si>
  <si>
    <t>PROM. DU</t>
  </si>
  <si>
    <t>ANTOFAGASTA</t>
  </si>
  <si>
    <t>CHUQUICAMATA</t>
  </si>
  <si>
    <t>SUPER SENIOR</t>
  </si>
  <si>
    <t>Metropolitana</t>
  </si>
  <si>
    <t>Iquique</t>
  </si>
  <si>
    <t xml:space="preserve">TORNEO NACIONAL DE ASOCIACIONES 2017 </t>
  </si>
  <si>
    <t>Adriana Alvarez</t>
  </si>
  <si>
    <t>Verónica Rajii Krebs</t>
  </si>
  <si>
    <t>Andrea Rojas Termini</t>
  </si>
  <si>
    <t>Flor María Ibarra Barrera</t>
  </si>
  <si>
    <t>Marcela Olivares Leal</t>
  </si>
  <si>
    <t>Miriam Manríquez Cabrera</t>
  </si>
  <si>
    <t>Lucía Zúñiga González</t>
  </si>
  <si>
    <t>María Gladys Astorga Ahumada</t>
  </si>
  <si>
    <t>Miriam Valenzuela González</t>
  </si>
  <si>
    <t>Filomena Arenas</t>
  </si>
  <si>
    <t>NOMBRE Y APELLIDOS</t>
  </si>
  <si>
    <t>Verónica Lorca Silva</t>
  </si>
  <si>
    <t>Diva Ferrada Chinga</t>
  </si>
  <si>
    <t>TORNEO NACIONAL DE ASOCIACIONES 2017</t>
  </si>
  <si>
    <t xml:space="preserve">TORNEO NACIONAL DE ASOCIACIONES 2017  </t>
  </si>
  <si>
    <t>CUARTAS MIXTA</t>
  </si>
  <si>
    <t>Cleo Quintanilla Palma</t>
  </si>
  <si>
    <t>T. CUARTA</t>
  </si>
  <si>
    <t>PROM. CU</t>
  </si>
  <si>
    <t>Milenko Vladimir Kovacevic Romero</t>
  </si>
  <si>
    <t>Mario Rolando Lobos Astorga</t>
  </si>
  <si>
    <t>Pablo Lasnibat Gomez</t>
  </si>
  <si>
    <t>Adan Segundo Peréz Manterola</t>
  </si>
  <si>
    <t>Jorge Mandiola</t>
  </si>
  <si>
    <t>Jaime Torres</t>
  </si>
  <si>
    <t>Rene Serrano</t>
  </si>
  <si>
    <t>Raúl Castillo Díaz</t>
  </si>
  <si>
    <t>Alejandro Opazo Rosenmann</t>
  </si>
  <si>
    <t>Jorge Edwards Marchant</t>
  </si>
  <si>
    <t>Luis Nuñez</t>
  </si>
  <si>
    <t>Jaime Lira</t>
  </si>
  <si>
    <t>Raúl Opazo Zumarán</t>
  </si>
  <si>
    <t>SUPER SENIOR VARONES</t>
  </si>
  <si>
    <t>T. DUPLAS</t>
  </si>
  <si>
    <t>Ramón Royo Wichmann</t>
  </si>
  <si>
    <t>SUPER SENIOR DAMAS</t>
  </si>
  <si>
    <t>Carlos Díaz Copier</t>
  </si>
  <si>
    <t>RESUMEN POR ASOCIACION</t>
  </si>
  <si>
    <t>METROPOLITANA</t>
  </si>
  <si>
    <t xml:space="preserve">S. SENIOR DAMAS </t>
  </si>
  <si>
    <t>S. SENIOR VARONES</t>
  </si>
  <si>
    <t>TOTAL ASOC</t>
  </si>
  <si>
    <t xml:space="preserve">RANCAGUA </t>
  </si>
  <si>
    <t>IQUIQUE</t>
  </si>
  <si>
    <t>Carlos Zúñiga Gómez</t>
  </si>
  <si>
    <t>Edmundo Ruíz Cortes</t>
  </si>
  <si>
    <t>Jorge Cavieres Villalobos</t>
  </si>
  <si>
    <t>Francisco Catalán Opazo</t>
  </si>
  <si>
    <t>Juan Guerrero Cantillana</t>
  </si>
  <si>
    <t>Ruben Durán Hernández</t>
  </si>
  <si>
    <t>Genarino Claps</t>
  </si>
  <si>
    <t>Adolfo Galleguillos</t>
  </si>
  <si>
    <t>Enrique Fernandez</t>
  </si>
  <si>
    <t>Hugo Rojas</t>
  </si>
  <si>
    <t>María Cristina Gómez Reyes</t>
  </si>
  <si>
    <t>Virginia Valderrama</t>
  </si>
  <si>
    <t>Patricio Aguirre Caimanque</t>
  </si>
  <si>
    <t>Laura Segovia Henriquez</t>
  </si>
  <si>
    <t>SUPER SENIOR MIXTAS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</si>
</sst>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5" fillId="0" borderId="0" xfId="0" applyFont="1"/>
    <xf numFmtId="164" fontId="2" fillId="0" borderId="0" xfId="1" applyNumberFormat="1" applyFont="1"/>
    <xf numFmtId="164" fontId="2" fillId="0" borderId="0" xfId="1" applyNumberFormat="1" applyFont="1" applyFill="1"/>
    <xf numFmtId="43" fontId="2" fillId="0" borderId="0" xfId="1" applyNumberFormat="1" applyFont="1"/>
    <xf numFmtId="43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2" xfId="0" applyFont="1" applyFill="1" applyBorder="1"/>
    <xf numFmtId="0" fontId="2" fillId="0" borderId="0" xfId="0" applyFont="1" applyFill="1"/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43" fontId="2" fillId="0" borderId="14" xfId="1" applyFont="1" applyFill="1" applyBorder="1"/>
    <xf numFmtId="0" fontId="2" fillId="0" borderId="30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2" fillId="0" borderId="31" xfId="0" applyFont="1" applyFill="1" applyBorder="1"/>
    <xf numFmtId="0" fontId="2" fillId="0" borderId="32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/>
    <xf numFmtId="43" fontId="2" fillId="0" borderId="0" xfId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/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vertical="center"/>
    </xf>
    <xf numFmtId="0" fontId="2" fillId="0" borderId="7" xfId="0" applyFont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0" fontId="2" fillId="0" borderId="40" xfId="0" applyFont="1" applyFill="1" applyBorder="1"/>
    <xf numFmtId="43" fontId="2" fillId="0" borderId="11" xfId="1" applyFont="1" applyFill="1" applyBorder="1"/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3" xfId="0" applyFont="1" applyFill="1" applyBorder="1"/>
    <xf numFmtId="0" fontId="2" fillId="0" borderId="22" xfId="0" applyFont="1" applyFill="1" applyBorder="1"/>
    <xf numFmtId="0" fontId="2" fillId="0" borderId="21" xfId="0" applyFont="1" applyFill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3" fillId="0" borderId="44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6" xfId="0" applyFont="1" applyBorder="1" applyAlignment="1">
      <alignment horizontal="center"/>
    </xf>
    <xf numFmtId="43" fontId="2" fillId="0" borderId="25" xfId="1" applyFont="1" applyBorder="1"/>
    <xf numFmtId="0" fontId="3" fillId="0" borderId="44" xfId="0" applyFont="1" applyBorder="1"/>
    <xf numFmtId="0" fontId="2" fillId="0" borderId="22" xfId="0" applyFont="1" applyFill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 applyAlignment="1">
      <alignment horizontal="center"/>
    </xf>
    <xf numFmtId="0" fontId="2" fillId="0" borderId="46" xfId="0" applyFont="1" applyBorder="1"/>
    <xf numFmtId="0" fontId="2" fillId="0" borderId="18" xfId="0" applyFont="1" applyFill="1" applyBorder="1"/>
    <xf numFmtId="0" fontId="2" fillId="0" borderId="20" xfId="0" applyFont="1" applyFill="1" applyBorder="1"/>
    <xf numFmtId="0" fontId="2" fillId="0" borderId="19" xfId="0" applyFont="1" applyFill="1" applyBorder="1"/>
    <xf numFmtId="0" fontId="2" fillId="0" borderId="19" xfId="0" applyFont="1" applyBorder="1" applyAlignment="1">
      <alignment horizontal="center"/>
    </xf>
    <xf numFmtId="0" fontId="2" fillId="0" borderId="47" xfId="0" applyFont="1" applyFill="1" applyBorder="1"/>
    <xf numFmtId="0" fontId="2" fillId="0" borderId="48" xfId="0" applyFont="1" applyFill="1" applyBorder="1"/>
    <xf numFmtId="0" fontId="2" fillId="0" borderId="47" xfId="0" applyFont="1" applyBorder="1"/>
    <xf numFmtId="0" fontId="2" fillId="0" borderId="49" xfId="0" applyFont="1" applyBorder="1"/>
    <xf numFmtId="0" fontId="3" fillId="0" borderId="44" xfId="0" applyFont="1" applyFill="1" applyBorder="1"/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Fill="1" applyBorder="1"/>
    <xf numFmtId="0" fontId="2" fillId="0" borderId="50" xfId="0" applyFont="1" applyFill="1" applyBorder="1"/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0" xfId="0" applyFont="1" applyFill="1" applyBorder="1"/>
    <xf numFmtId="0" fontId="3" fillId="0" borderId="51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43" fontId="2" fillId="0" borderId="14" xfId="1" applyFont="1" applyBorder="1"/>
    <xf numFmtId="43" fontId="2" fillId="0" borderId="17" xfId="1" applyFont="1" applyBorder="1"/>
    <xf numFmtId="0" fontId="3" fillId="0" borderId="44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3" fillId="0" borderId="52" xfId="0" applyFont="1" applyBorder="1"/>
    <xf numFmtId="43" fontId="2" fillId="0" borderId="20" xfId="1" applyFont="1" applyBorder="1"/>
    <xf numFmtId="0" fontId="2" fillId="0" borderId="12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9" xfId="0" applyFont="1" applyFill="1" applyBorder="1"/>
    <xf numFmtId="0" fontId="2" fillId="0" borderId="53" xfId="0" applyFont="1" applyBorder="1"/>
    <xf numFmtId="0" fontId="2" fillId="0" borderId="31" xfId="0" applyFont="1" applyBorder="1"/>
    <xf numFmtId="0" fontId="2" fillId="0" borderId="32" xfId="0" applyFont="1" applyBorder="1"/>
    <xf numFmtId="0" fontId="2" fillId="2" borderId="13" xfId="0" applyFont="1" applyFill="1" applyBorder="1"/>
    <xf numFmtId="43" fontId="2" fillId="0" borderId="17" xfId="1" applyFont="1" applyFill="1" applyBorder="1"/>
    <xf numFmtId="0" fontId="2" fillId="0" borderId="45" xfId="0" applyFont="1" applyFill="1" applyBorder="1" applyAlignment="1">
      <alignment horizontal="center"/>
    </xf>
    <xf numFmtId="43" fontId="2" fillId="0" borderId="22" xfId="1" applyFont="1" applyFill="1" applyBorder="1"/>
    <xf numFmtId="0" fontId="2" fillId="0" borderId="5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2" borderId="51" xfId="0" applyFont="1" applyFill="1" applyBorder="1"/>
    <xf numFmtId="0" fontId="3" fillId="0" borderId="54" xfId="0" applyFont="1" applyBorder="1" applyAlignment="1">
      <alignment horizontal="center"/>
    </xf>
    <xf numFmtId="0" fontId="2" fillId="0" borderId="11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25" xfId="0" applyFont="1" applyFill="1" applyBorder="1"/>
    <xf numFmtId="43" fontId="2" fillId="0" borderId="20" xfId="1" applyFont="1" applyFill="1" applyBorder="1"/>
    <xf numFmtId="43" fontId="2" fillId="0" borderId="26" xfId="1" applyFont="1" applyFill="1" applyBorder="1"/>
    <xf numFmtId="0" fontId="2" fillId="0" borderId="27" xfId="0" applyFont="1" applyBorder="1"/>
    <xf numFmtId="0" fontId="2" fillId="0" borderId="52" xfId="0" applyFont="1" applyBorder="1"/>
    <xf numFmtId="0" fontId="2" fillId="0" borderId="51" xfId="0" applyFont="1" applyBorder="1"/>
    <xf numFmtId="43" fontId="2" fillId="0" borderId="25" xfId="1" applyFont="1" applyFill="1" applyBorder="1"/>
    <xf numFmtId="0" fontId="2" fillId="0" borderId="47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center" vertical="center"/>
    </xf>
    <xf numFmtId="0" fontId="2" fillId="0" borderId="58" xfId="0" applyFont="1" applyFill="1" applyBorder="1"/>
    <xf numFmtId="0" fontId="2" fillId="0" borderId="53" xfId="0" applyFont="1" applyFill="1" applyBorder="1"/>
    <xf numFmtId="0" fontId="3" fillId="0" borderId="57" xfId="0" applyFont="1" applyBorder="1" applyAlignment="1">
      <alignment horizontal="center"/>
    </xf>
    <xf numFmtId="0" fontId="2" fillId="0" borderId="59" xfId="0" applyFont="1" applyFill="1" applyBorder="1"/>
    <xf numFmtId="0" fontId="3" fillId="0" borderId="52" xfId="0" applyFont="1" applyBorder="1" applyAlignment="1">
      <alignment horizontal="center"/>
    </xf>
    <xf numFmtId="0" fontId="2" fillId="0" borderId="51" xfId="0" applyFont="1" applyFill="1" applyBorder="1"/>
    <xf numFmtId="0" fontId="2" fillId="0" borderId="52" xfId="0" applyFont="1" applyFill="1" applyBorder="1"/>
    <xf numFmtId="0" fontId="2" fillId="0" borderId="26" xfId="0" applyFont="1" applyFill="1" applyBorder="1"/>
    <xf numFmtId="0" fontId="2" fillId="0" borderId="53" xfId="0" applyFont="1" applyFill="1" applyBorder="1" applyAlignment="1">
      <alignment horizontal="center"/>
    </xf>
    <xf numFmtId="0" fontId="2" fillId="0" borderId="60" xfId="0" applyFont="1" applyFill="1" applyBorder="1"/>
    <xf numFmtId="0" fontId="2" fillId="0" borderId="54" xfId="0" applyFont="1" applyFill="1" applyBorder="1"/>
    <xf numFmtId="0" fontId="3" fillId="0" borderId="9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3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43" xfId="0" applyFont="1" applyBorder="1"/>
    <xf numFmtId="43" fontId="2" fillId="0" borderId="22" xfId="1" applyFont="1" applyBorder="1"/>
    <xf numFmtId="0" fontId="2" fillId="0" borderId="53" xfId="0" applyFont="1" applyBorder="1" applyAlignment="1">
      <alignment horizontal="center"/>
    </xf>
    <xf numFmtId="2" fontId="2" fillId="0" borderId="20" xfId="0" applyNumberFormat="1" applyFont="1" applyFill="1" applyBorder="1"/>
    <xf numFmtId="2" fontId="2" fillId="0" borderId="14" xfId="0" applyNumberFormat="1" applyFont="1" applyFill="1" applyBorder="1"/>
    <xf numFmtId="2" fontId="2" fillId="0" borderId="14" xfId="0" applyNumberFormat="1" applyFont="1" applyBorder="1"/>
    <xf numFmtId="2" fontId="2" fillId="0" borderId="17" xfId="0" applyNumberFormat="1" applyFont="1" applyBorder="1"/>
    <xf numFmtId="2" fontId="2" fillId="0" borderId="20" xfId="0" applyNumberFormat="1" applyFont="1" applyBorder="1"/>
    <xf numFmtId="0" fontId="2" fillId="2" borderId="21" xfId="0" applyFont="1" applyFill="1" applyBorder="1"/>
    <xf numFmtId="0" fontId="2" fillId="2" borderId="47" xfId="0" applyFont="1" applyFill="1" applyBorder="1"/>
    <xf numFmtId="0" fontId="2" fillId="2" borderId="12" xfId="0" applyFont="1" applyFill="1" applyBorder="1"/>
    <xf numFmtId="0" fontId="2" fillId="0" borderId="32" xfId="0" applyFont="1" applyFill="1" applyBorder="1" applyAlignment="1">
      <alignment horizontal="center" vertical="center"/>
    </xf>
    <xf numFmtId="43" fontId="2" fillId="0" borderId="22" xfId="1" applyNumberFormat="1" applyFont="1" applyFill="1" applyBorder="1" applyAlignment="1">
      <alignment vertical="center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6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2" fillId="0" borderId="61" xfId="1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64" xfId="0" applyFont="1" applyFill="1" applyBorder="1"/>
    <xf numFmtId="0" fontId="2" fillId="0" borderId="55" xfId="0" applyFont="1" applyFill="1" applyBorder="1"/>
    <xf numFmtId="0" fontId="2" fillId="0" borderId="65" xfId="0" applyFont="1" applyFill="1" applyBorder="1"/>
    <xf numFmtId="0" fontId="2" fillId="2" borderId="18" xfId="0" applyFont="1" applyFill="1" applyBorder="1"/>
    <xf numFmtId="0" fontId="2" fillId="2" borderId="23" xfId="0" applyFont="1" applyFill="1" applyBorder="1"/>
    <xf numFmtId="0" fontId="2" fillId="2" borderId="15" xfId="0" applyFont="1" applyFill="1" applyBorder="1"/>
    <xf numFmtId="0" fontId="2" fillId="2" borderId="0" xfId="0" applyFont="1" applyFill="1"/>
    <xf numFmtId="0" fontId="2" fillId="0" borderId="18" xfId="0" applyFont="1" applyFill="1" applyBorder="1" applyAlignment="1">
      <alignment horizontal="left"/>
    </xf>
    <xf numFmtId="0" fontId="2" fillId="0" borderId="25" xfId="0" applyFont="1" applyBorder="1"/>
    <xf numFmtId="0" fontId="2" fillId="0" borderId="21" xfId="0" applyFont="1" applyBorder="1"/>
    <xf numFmtId="0" fontId="3" fillId="0" borderId="51" xfId="0" applyFont="1" applyBorder="1"/>
    <xf numFmtId="0" fontId="2" fillId="0" borderId="8" xfId="0" applyFont="1" applyBorder="1"/>
    <xf numFmtId="0" fontId="2" fillId="0" borderId="5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/>
    <xf numFmtId="43" fontId="2" fillId="0" borderId="62" xfId="1" applyFont="1" applyBorder="1"/>
    <xf numFmtId="43" fontId="2" fillId="0" borderId="42" xfId="1" applyNumberFormat="1" applyFont="1" applyFill="1" applyBorder="1" applyAlignment="1">
      <alignment vertical="center"/>
    </xf>
    <xf numFmtId="43" fontId="2" fillId="0" borderId="52" xfId="1" applyNumberFormat="1" applyFont="1" applyFill="1" applyBorder="1" applyAlignment="1">
      <alignment vertical="center"/>
    </xf>
    <xf numFmtId="43" fontId="2" fillId="0" borderId="22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43" fontId="2" fillId="0" borderId="52" xfId="1" applyNumberFormat="1" applyFont="1" applyFill="1" applyBorder="1" applyAlignment="1">
      <alignment vertical="center"/>
    </xf>
    <xf numFmtId="43" fontId="2" fillId="0" borderId="42" xfId="1" applyNumberFormat="1" applyFont="1" applyFill="1" applyBorder="1" applyAlignment="1">
      <alignment vertical="center"/>
    </xf>
    <xf numFmtId="43" fontId="2" fillId="0" borderId="29" xfId="1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3" xfId="0" applyFont="1" applyFill="1" applyBorder="1"/>
    <xf numFmtId="164" fontId="2" fillId="0" borderId="54" xfId="1" applyNumberFormat="1" applyFont="1" applyFill="1" applyBorder="1"/>
    <xf numFmtId="43" fontId="2" fillId="0" borderId="52" xfId="1" applyNumberFormat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39" xfId="0" applyFont="1" applyFill="1" applyBorder="1" applyAlignment="1">
      <alignment horizontal="left"/>
    </xf>
    <xf numFmtId="0" fontId="2" fillId="2" borderId="66" xfId="0" applyFont="1" applyFill="1" applyBorder="1"/>
    <xf numFmtId="0" fontId="2" fillId="0" borderId="67" xfId="0" applyFont="1" applyFill="1" applyBorder="1" applyAlignment="1">
      <alignment horizontal="center"/>
    </xf>
    <xf numFmtId="0" fontId="2" fillId="0" borderId="67" xfId="0" applyFont="1" applyFill="1" applyBorder="1"/>
    <xf numFmtId="0" fontId="2" fillId="0" borderId="66" xfId="0" applyFont="1" applyFill="1" applyBorder="1"/>
    <xf numFmtId="0" fontId="2" fillId="0" borderId="68" xfId="0" applyFont="1" applyFill="1" applyBorder="1"/>
    <xf numFmtId="43" fontId="2" fillId="0" borderId="29" xfId="1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left"/>
    </xf>
    <xf numFmtId="0" fontId="2" fillId="2" borderId="34" xfId="0" applyFont="1" applyFill="1" applyBorder="1"/>
    <xf numFmtId="0" fontId="2" fillId="0" borderId="34" xfId="0" applyFont="1" applyFill="1" applyBorder="1" applyAlignment="1">
      <alignment horizontal="center"/>
    </xf>
    <xf numFmtId="0" fontId="2" fillId="0" borderId="34" xfId="0" applyFont="1" applyFill="1" applyBorder="1"/>
    <xf numFmtId="0" fontId="2" fillId="0" borderId="69" xfId="0" applyFont="1" applyFill="1" applyBorder="1"/>
    <xf numFmtId="43" fontId="2" fillId="0" borderId="35" xfId="1" applyFont="1" applyFill="1" applyBorder="1"/>
    <xf numFmtId="0" fontId="2" fillId="0" borderId="21" xfId="0" applyFont="1" applyFill="1" applyBorder="1" applyAlignment="1">
      <alignment horizontal="left"/>
    </xf>
    <xf numFmtId="0" fontId="2" fillId="2" borderId="7" xfId="0" applyFont="1" applyFill="1" applyBorder="1"/>
    <xf numFmtId="0" fontId="2" fillId="0" borderId="61" xfId="0" applyFont="1" applyBorder="1"/>
    <xf numFmtId="0" fontId="2" fillId="0" borderId="28" xfId="0" applyFont="1" applyFill="1" applyBorder="1" applyAlignment="1">
      <alignment vertical="center"/>
    </xf>
    <xf numFmtId="0" fontId="2" fillId="0" borderId="61" xfId="0" applyFont="1" applyFill="1" applyBorder="1"/>
    <xf numFmtId="43" fontId="2" fillId="0" borderId="61" xfId="1" applyFont="1" applyBorder="1"/>
    <xf numFmtId="0" fontId="2" fillId="0" borderId="44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43" fontId="2" fillId="0" borderId="44" xfId="1" applyNumberFormat="1" applyFont="1" applyFill="1" applyBorder="1" applyAlignment="1">
      <alignment vertical="center"/>
    </xf>
    <xf numFmtId="43" fontId="2" fillId="0" borderId="56" xfId="1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/>
    </xf>
    <xf numFmtId="165" fontId="2" fillId="0" borderId="10" xfId="1" applyNumberFormat="1" applyFont="1" applyBorder="1"/>
    <xf numFmtId="165" fontId="2" fillId="0" borderId="35" xfId="1" applyNumberFormat="1" applyFont="1" applyBorder="1"/>
    <xf numFmtId="165" fontId="2" fillId="0" borderId="20" xfId="1" applyNumberFormat="1" applyFont="1" applyBorder="1"/>
    <xf numFmtId="165" fontId="2" fillId="0" borderId="14" xfId="1" applyNumberFormat="1" applyFont="1" applyBorder="1"/>
    <xf numFmtId="165" fontId="2" fillId="0" borderId="14" xfId="1" applyNumberFormat="1" applyFont="1" applyFill="1" applyBorder="1"/>
    <xf numFmtId="165" fontId="2" fillId="0" borderId="17" xfId="1" applyNumberFormat="1" applyFont="1" applyBorder="1"/>
    <xf numFmtId="165" fontId="2" fillId="0" borderId="0" xfId="1" applyNumberFormat="1" applyFont="1"/>
    <xf numFmtId="165" fontId="2" fillId="0" borderId="0" xfId="1" applyNumberFormat="1" applyFont="1" applyBorder="1"/>
    <xf numFmtId="0" fontId="2" fillId="0" borderId="11" xfId="0" applyFont="1" applyBorder="1"/>
    <xf numFmtId="0" fontId="2" fillId="0" borderId="32" xfId="0" applyFont="1" applyFill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3" borderId="16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2" fillId="2" borderId="49" xfId="0" applyFont="1" applyFill="1" applyBorder="1"/>
    <xf numFmtId="0" fontId="1" fillId="0" borderId="18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9" xfId="0" applyFont="1" applyBorder="1"/>
    <xf numFmtId="3" fontId="6" fillId="0" borderId="4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2" fillId="2" borderId="37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36" xfId="0" applyFont="1" applyFill="1" applyBorder="1"/>
    <xf numFmtId="0" fontId="2" fillId="2" borderId="18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vertical="center"/>
    </xf>
    <xf numFmtId="164" fontId="2" fillId="0" borderId="24" xfId="1" applyNumberFormat="1" applyFont="1" applyFill="1" applyBorder="1" applyAlignment="1">
      <alignment horizontal="center" vertical="center"/>
    </xf>
    <xf numFmtId="164" fontId="2" fillId="0" borderId="38" xfId="1" applyNumberFormat="1" applyFont="1" applyFill="1" applyBorder="1" applyAlignment="1">
      <alignment horizontal="center" vertical="center"/>
    </xf>
    <xf numFmtId="43" fontId="2" fillId="0" borderId="44" xfId="1" applyNumberFormat="1" applyFont="1" applyFill="1" applyBorder="1" applyAlignment="1">
      <alignment horizontal="center" vertical="center"/>
    </xf>
    <xf numFmtId="43" fontId="2" fillId="0" borderId="57" xfId="1" applyNumberFormat="1" applyFont="1" applyFill="1" applyBorder="1" applyAlignment="1">
      <alignment horizontal="center" vertical="center"/>
    </xf>
    <xf numFmtId="43" fontId="2" fillId="0" borderId="56" xfId="1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164" fontId="2" fillId="0" borderId="44" xfId="1" applyNumberFormat="1" applyFont="1" applyFill="1" applyBorder="1" applyAlignment="1">
      <alignment horizontal="center" vertical="center"/>
    </xf>
    <xf numFmtId="164" fontId="2" fillId="0" borderId="57" xfId="1" applyNumberFormat="1" applyFont="1" applyFill="1" applyBorder="1" applyAlignment="1">
      <alignment horizontal="center" vertical="center"/>
    </xf>
    <xf numFmtId="164" fontId="2" fillId="0" borderId="56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43" fontId="2" fillId="0" borderId="52" xfId="1" applyNumberFormat="1" applyFont="1" applyFill="1" applyBorder="1" applyAlignment="1">
      <alignment horizontal="center" vertical="center"/>
    </xf>
    <xf numFmtId="43" fontId="2" fillId="0" borderId="29" xfId="1" applyNumberFormat="1" applyFont="1" applyFill="1" applyBorder="1" applyAlignment="1">
      <alignment horizontal="center" vertical="center"/>
    </xf>
    <xf numFmtId="43" fontId="2" fillId="0" borderId="42" xfId="1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zoomScale="80" zoomScaleNormal="80" workbookViewId="0">
      <selection activeCell="O6" sqref="O6"/>
    </sheetView>
  </sheetViews>
  <sheetFormatPr baseColWidth="10" defaultColWidth="11.42578125" defaultRowHeight="15"/>
  <cols>
    <col min="1" max="1" width="4.85546875" style="1" customWidth="1"/>
    <col min="2" max="2" width="35" style="1" bestFit="1" customWidth="1"/>
    <col min="3" max="3" width="16" style="1" bestFit="1" customWidth="1"/>
    <col min="4" max="4" width="9.7109375" style="1" bestFit="1" customWidth="1"/>
    <col min="5" max="10" width="6.28515625" style="1" customWidth="1"/>
    <col min="11" max="11" width="8.7109375" style="1" customWidth="1"/>
    <col min="12" max="12" width="9.7109375" style="1" customWidth="1"/>
    <col min="13" max="13" width="3.8554687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1:15" ht="31.5" customHeight="1" thickBot="1">
      <c r="B1" s="256" t="s">
        <v>53</v>
      </c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5" ht="21.6" customHeight="1" thickBot="1">
      <c r="B2" s="60" t="s">
        <v>30</v>
      </c>
      <c r="C2" s="61"/>
      <c r="D2" s="62"/>
      <c r="E2" s="255" t="s">
        <v>27</v>
      </c>
      <c r="F2" s="255"/>
      <c r="G2" s="255"/>
      <c r="H2" s="255"/>
      <c r="I2" s="255"/>
      <c r="J2" s="255"/>
      <c r="K2" s="62"/>
      <c r="L2" s="63"/>
    </row>
    <row r="3" spans="1:15" ht="16.5" thickBot="1">
      <c r="A3" s="44" t="s">
        <v>21</v>
      </c>
      <c r="B3" s="87" t="s">
        <v>50</v>
      </c>
      <c r="C3" s="88" t="s">
        <v>4</v>
      </c>
      <c r="D3" s="88" t="s">
        <v>26</v>
      </c>
      <c r="E3" s="88" t="s">
        <v>5</v>
      </c>
      <c r="F3" s="88" t="s">
        <v>6</v>
      </c>
      <c r="G3" s="88" t="s">
        <v>7</v>
      </c>
      <c r="H3" s="88" t="s">
        <v>8</v>
      </c>
      <c r="I3" s="88" t="s">
        <v>9</v>
      </c>
      <c r="J3" s="88" t="s">
        <v>10</v>
      </c>
      <c r="K3" s="93" t="s">
        <v>22</v>
      </c>
      <c r="L3" s="94" t="s">
        <v>23</v>
      </c>
    </row>
    <row r="4" spans="1:15" ht="21" customHeight="1">
      <c r="A4" s="151">
        <v>1</v>
      </c>
      <c r="B4" s="147" t="s">
        <v>42</v>
      </c>
      <c r="C4" s="42" t="s">
        <v>37</v>
      </c>
      <c r="D4" s="148">
        <f t="shared" ref="D4:D15" si="0">COUNTIF(E4:J4,"&gt;0")</f>
        <v>6</v>
      </c>
      <c r="E4" s="41">
        <v>204</v>
      </c>
      <c r="F4" s="41">
        <v>163</v>
      </c>
      <c r="G4" s="41">
        <v>126</v>
      </c>
      <c r="H4" s="41">
        <v>193</v>
      </c>
      <c r="I4" s="41">
        <v>183</v>
      </c>
      <c r="J4" s="41">
        <v>148</v>
      </c>
      <c r="K4" s="149">
        <f t="shared" ref="K4:K15" si="1">+SUM(E4:J4)</f>
        <v>1017</v>
      </c>
      <c r="L4" s="150">
        <f t="shared" ref="L4:L15" si="2">+K4/D4</f>
        <v>169.5</v>
      </c>
      <c r="M4" s="21">
        <v>3</v>
      </c>
      <c r="N4" s="21"/>
    </row>
    <row r="5" spans="1:15" ht="21" customHeight="1">
      <c r="A5" s="105">
        <v>2</v>
      </c>
      <c r="B5" s="102" t="s">
        <v>45</v>
      </c>
      <c r="C5" s="19" t="s">
        <v>1</v>
      </c>
      <c r="D5" s="2">
        <f t="shared" si="0"/>
        <v>6</v>
      </c>
      <c r="E5" s="3">
        <v>144</v>
      </c>
      <c r="F5" s="3">
        <v>171</v>
      </c>
      <c r="G5" s="3">
        <v>190</v>
      </c>
      <c r="H5" s="3">
        <v>173</v>
      </c>
      <c r="I5" s="3">
        <v>150</v>
      </c>
      <c r="J5" s="3">
        <v>179</v>
      </c>
      <c r="K5" s="4">
        <f t="shared" si="1"/>
        <v>1007</v>
      </c>
      <c r="L5" s="95">
        <f t="shared" si="2"/>
        <v>167.83333333333334</v>
      </c>
      <c r="M5" s="21">
        <v>4</v>
      </c>
      <c r="N5" s="21"/>
      <c r="O5" s="1">
        <f>+K5+K7+K10+K11</f>
        <v>3786</v>
      </c>
    </row>
    <row r="6" spans="1:15" ht="21" customHeight="1">
      <c r="A6" s="146">
        <v>3</v>
      </c>
      <c r="B6" s="102" t="s">
        <v>43</v>
      </c>
      <c r="C6" s="19" t="s">
        <v>37</v>
      </c>
      <c r="D6" s="2">
        <f t="shared" si="0"/>
        <v>6</v>
      </c>
      <c r="E6" s="3">
        <v>165</v>
      </c>
      <c r="F6" s="3">
        <v>160</v>
      </c>
      <c r="G6" s="3">
        <v>178</v>
      </c>
      <c r="H6" s="3">
        <v>159</v>
      </c>
      <c r="I6" s="3">
        <v>147</v>
      </c>
      <c r="J6" s="3">
        <v>166</v>
      </c>
      <c r="K6" s="4">
        <f t="shared" si="1"/>
        <v>975</v>
      </c>
      <c r="L6" s="95">
        <f t="shared" si="2"/>
        <v>162.5</v>
      </c>
      <c r="M6" s="21">
        <v>5</v>
      </c>
      <c r="N6" s="21"/>
    </row>
    <row r="7" spans="1:15" ht="21" customHeight="1">
      <c r="A7" s="105">
        <v>4</v>
      </c>
      <c r="B7" s="102" t="s">
        <v>46</v>
      </c>
      <c r="C7" s="19" t="s">
        <v>1</v>
      </c>
      <c r="D7" s="2">
        <f t="shared" si="0"/>
        <v>6</v>
      </c>
      <c r="E7" s="3">
        <v>137</v>
      </c>
      <c r="F7" s="3">
        <v>164</v>
      </c>
      <c r="G7" s="3">
        <v>159</v>
      </c>
      <c r="H7" s="3">
        <v>182</v>
      </c>
      <c r="I7" s="3">
        <v>132</v>
      </c>
      <c r="J7" s="3">
        <v>182</v>
      </c>
      <c r="K7" s="4">
        <f t="shared" si="1"/>
        <v>956</v>
      </c>
      <c r="L7" s="95">
        <f t="shared" si="2"/>
        <v>159.33333333333334</v>
      </c>
      <c r="M7" s="1">
        <v>3</v>
      </c>
    </row>
    <row r="8" spans="1:15" ht="21" customHeight="1">
      <c r="A8" s="146">
        <v>5</v>
      </c>
      <c r="B8" s="102" t="s">
        <v>41</v>
      </c>
      <c r="C8" s="19" t="s">
        <v>37</v>
      </c>
      <c r="D8" s="2">
        <f t="shared" si="0"/>
        <v>6</v>
      </c>
      <c r="E8" s="3">
        <v>194</v>
      </c>
      <c r="F8" s="3">
        <v>137</v>
      </c>
      <c r="G8" s="3">
        <v>140</v>
      </c>
      <c r="H8" s="3">
        <v>160</v>
      </c>
      <c r="I8" s="3">
        <v>153</v>
      </c>
      <c r="J8" s="3">
        <v>162</v>
      </c>
      <c r="K8" s="4">
        <f t="shared" si="1"/>
        <v>946</v>
      </c>
      <c r="L8" s="95">
        <f t="shared" si="2"/>
        <v>157.66666666666666</v>
      </c>
      <c r="M8" s="1">
        <v>7</v>
      </c>
    </row>
    <row r="9" spans="1:15" ht="21" customHeight="1">
      <c r="A9" s="105">
        <v>6</v>
      </c>
      <c r="B9" s="102" t="s">
        <v>49</v>
      </c>
      <c r="C9" s="19" t="s">
        <v>38</v>
      </c>
      <c r="D9" s="2">
        <f t="shared" si="0"/>
        <v>6</v>
      </c>
      <c r="E9" s="3">
        <v>131</v>
      </c>
      <c r="F9" s="3">
        <v>191</v>
      </c>
      <c r="G9" s="3">
        <v>146</v>
      </c>
      <c r="H9" s="3">
        <v>140</v>
      </c>
      <c r="I9" s="3">
        <v>168</v>
      </c>
      <c r="J9" s="3">
        <v>158</v>
      </c>
      <c r="K9" s="4">
        <f t="shared" si="1"/>
        <v>934</v>
      </c>
      <c r="L9" s="95">
        <f t="shared" si="2"/>
        <v>155.66666666666666</v>
      </c>
      <c r="M9" s="1">
        <v>4</v>
      </c>
    </row>
    <row r="10" spans="1:15" ht="21" customHeight="1">
      <c r="A10" s="146">
        <v>7</v>
      </c>
      <c r="B10" s="102" t="s">
        <v>48</v>
      </c>
      <c r="C10" s="19" t="s">
        <v>1</v>
      </c>
      <c r="D10" s="2">
        <f t="shared" si="0"/>
        <v>6</v>
      </c>
      <c r="E10" s="3">
        <v>171</v>
      </c>
      <c r="F10" s="3">
        <v>183</v>
      </c>
      <c r="G10" s="3">
        <v>126</v>
      </c>
      <c r="H10" s="3">
        <v>128</v>
      </c>
      <c r="I10" s="3">
        <v>176</v>
      </c>
      <c r="J10" s="3">
        <v>139</v>
      </c>
      <c r="K10" s="4">
        <f t="shared" si="1"/>
        <v>923</v>
      </c>
      <c r="L10" s="95">
        <f t="shared" si="2"/>
        <v>153.83333333333334</v>
      </c>
      <c r="M10" s="1">
        <v>8</v>
      </c>
    </row>
    <row r="11" spans="1:15" ht="21" customHeight="1">
      <c r="A11" s="105">
        <v>8</v>
      </c>
      <c r="B11" s="102" t="s">
        <v>47</v>
      </c>
      <c r="C11" s="19" t="s">
        <v>1</v>
      </c>
      <c r="D11" s="2">
        <f t="shared" si="0"/>
        <v>6</v>
      </c>
      <c r="E11" s="3">
        <v>145</v>
      </c>
      <c r="F11" s="3">
        <v>154</v>
      </c>
      <c r="G11" s="3">
        <v>144</v>
      </c>
      <c r="H11" s="3">
        <v>149</v>
      </c>
      <c r="I11" s="3">
        <v>160</v>
      </c>
      <c r="J11" s="3">
        <v>148</v>
      </c>
      <c r="K11" s="4">
        <f t="shared" si="1"/>
        <v>900</v>
      </c>
      <c r="L11" s="95">
        <f t="shared" si="2"/>
        <v>150</v>
      </c>
      <c r="M11" s="1">
        <v>5</v>
      </c>
    </row>
    <row r="12" spans="1:15" ht="21" customHeight="1">
      <c r="A12" s="146">
        <v>9</v>
      </c>
      <c r="B12" s="102" t="s">
        <v>95</v>
      </c>
      <c r="C12" s="19" t="s">
        <v>2</v>
      </c>
      <c r="D12" s="18">
        <f t="shared" si="0"/>
        <v>6</v>
      </c>
      <c r="E12" s="19">
        <v>135</v>
      </c>
      <c r="F12" s="19">
        <v>123</v>
      </c>
      <c r="G12" s="19">
        <v>143</v>
      </c>
      <c r="H12" s="19">
        <v>157</v>
      </c>
      <c r="I12" s="19">
        <v>159</v>
      </c>
      <c r="J12" s="19">
        <v>177</v>
      </c>
      <c r="K12" s="20">
        <f t="shared" si="1"/>
        <v>894</v>
      </c>
      <c r="L12" s="25">
        <f t="shared" si="2"/>
        <v>149</v>
      </c>
      <c r="M12" s="1">
        <v>6</v>
      </c>
    </row>
    <row r="13" spans="1:15" ht="21" customHeight="1">
      <c r="A13" s="105">
        <v>10</v>
      </c>
      <c r="B13" s="102" t="s">
        <v>97</v>
      </c>
      <c r="C13" s="19" t="s">
        <v>2</v>
      </c>
      <c r="D13" s="18">
        <f t="shared" si="0"/>
        <v>6</v>
      </c>
      <c r="E13" s="19">
        <v>133</v>
      </c>
      <c r="F13" s="19">
        <v>119</v>
      </c>
      <c r="G13" s="19">
        <v>154</v>
      </c>
      <c r="H13" s="19">
        <v>159</v>
      </c>
      <c r="I13" s="19">
        <v>148</v>
      </c>
      <c r="J13" s="19">
        <v>134</v>
      </c>
      <c r="K13" s="20">
        <f t="shared" si="1"/>
        <v>847</v>
      </c>
      <c r="L13" s="25">
        <f t="shared" si="2"/>
        <v>141.16666666666666</v>
      </c>
      <c r="M13" s="1">
        <v>7</v>
      </c>
    </row>
    <row r="14" spans="1:15" ht="21" customHeight="1">
      <c r="A14" s="146">
        <v>11</v>
      </c>
      <c r="B14" s="20" t="s">
        <v>40</v>
      </c>
      <c r="C14" s="19" t="s">
        <v>2</v>
      </c>
      <c r="D14" s="18">
        <f t="shared" si="0"/>
        <v>6</v>
      </c>
      <c r="E14" s="19">
        <v>129</v>
      </c>
      <c r="F14" s="19">
        <v>114</v>
      </c>
      <c r="G14" s="19">
        <v>131</v>
      </c>
      <c r="H14" s="19">
        <v>148</v>
      </c>
      <c r="I14" s="19">
        <v>136</v>
      </c>
      <c r="J14" s="19">
        <v>170</v>
      </c>
      <c r="K14" s="20">
        <f t="shared" si="1"/>
        <v>828</v>
      </c>
      <c r="L14" s="25">
        <f t="shared" si="2"/>
        <v>138</v>
      </c>
      <c r="M14" s="1">
        <v>8</v>
      </c>
    </row>
    <row r="15" spans="1:15" ht="21" customHeight="1" thickBot="1">
      <c r="A15" s="106">
        <v>12</v>
      </c>
      <c r="B15" s="103" t="s">
        <v>44</v>
      </c>
      <c r="C15" s="28" t="s">
        <v>37</v>
      </c>
      <c r="D15" s="64">
        <f t="shared" si="0"/>
        <v>6</v>
      </c>
      <c r="E15" s="7">
        <v>121</v>
      </c>
      <c r="F15" s="7">
        <v>125</v>
      </c>
      <c r="G15" s="7">
        <v>133</v>
      </c>
      <c r="H15" s="7">
        <v>133</v>
      </c>
      <c r="I15" s="7">
        <v>128</v>
      </c>
      <c r="J15" s="7">
        <v>187</v>
      </c>
      <c r="K15" s="78">
        <f t="shared" si="1"/>
        <v>827</v>
      </c>
      <c r="L15" s="96">
        <f t="shared" si="2"/>
        <v>137.83333333333334</v>
      </c>
      <c r="M15" s="1">
        <v>6</v>
      </c>
    </row>
    <row r="16" spans="1:15" ht="21" customHeight="1" thickBot="1">
      <c r="A16" s="17"/>
      <c r="B16" s="32"/>
      <c r="C16" s="33"/>
      <c r="D16" s="17"/>
      <c r="E16" s="34"/>
      <c r="F16" s="34"/>
      <c r="G16" s="34"/>
      <c r="H16" s="34"/>
      <c r="I16" s="34"/>
      <c r="J16" s="34"/>
      <c r="K16" s="34"/>
      <c r="L16" s="35"/>
    </row>
    <row r="17" spans="1:13" ht="21" customHeight="1" thickBot="1">
      <c r="B17" s="97" t="s">
        <v>36</v>
      </c>
      <c r="C17" s="92" t="s">
        <v>4</v>
      </c>
      <c r="D17" s="98" t="s">
        <v>26</v>
      </c>
      <c r="E17" s="98" t="s">
        <v>5</v>
      </c>
      <c r="F17" s="98" t="s">
        <v>6</v>
      </c>
      <c r="G17" s="98" t="s">
        <v>7</v>
      </c>
      <c r="H17" s="98" t="s">
        <v>8</v>
      </c>
      <c r="I17" s="98" t="s">
        <v>9</v>
      </c>
      <c r="J17" s="98" t="s">
        <v>10</v>
      </c>
      <c r="K17" s="99" t="s">
        <v>22</v>
      </c>
      <c r="L17" s="100" t="s">
        <v>23</v>
      </c>
    </row>
    <row r="18" spans="1:13" ht="21" customHeight="1">
      <c r="A18" s="108">
        <v>1</v>
      </c>
      <c r="B18" s="75" t="s">
        <v>94</v>
      </c>
      <c r="C18" s="73" t="s">
        <v>1</v>
      </c>
      <c r="D18" s="74">
        <f>COUNTIF(E18:J18,"&gt;0")</f>
        <v>6</v>
      </c>
      <c r="E18" s="11">
        <v>147</v>
      </c>
      <c r="F18" s="11">
        <v>156</v>
      </c>
      <c r="G18" s="11">
        <v>149</v>
      </c>
      <c r="H18" s="11">
        <v>160</v>
      </c>
      <c r="I18" s="11">
        <v>112</v>
      </c>
      <c r="J18" s="11">
        <v>193</v>
      </c>
      <c r="K18" s="77">
        <f>+SUM(E18:J18)</f>
        <v>917</v>
      </c>
      <c r="L18" s="101">
        <f>+K18/D18</f>
        <v>152.83333333333334</v>
      </c>
      <c r="M18" s="1">
        <v>9</v>
      </c>
    </row>
    <row r="19" spans="1:13" ht="21" customHeight="1">
      <c r="A19" s="109">
        <v>2</v>
      </c>
      <c r="B19" s="20" t="s">
        <v>51</v>
      </c>
      <c r="C19" s="19" t="s">
        <v>37</v>
      </c>
      <c r="D19" s="2">
        <f>COUNTIF(E19:J19,"&gt;0")</f>
        <v>6</v>
      </c>
      <c r="E19" s="3">
        <v>133</v>
      </c>
      <c r="F19" s="3">
        <v>112</v>
      </c>
      <c r="G19" s="3">
        <v>129</v>
      </c>
      <c r="H19" s="3">
        <v>210</v>
      </c>
      <c r="I19" s="3">
        <v>155</v>
      </c>
      <c r="J19" s="3">
        <v>165</v>
      </c>
      <c r="K19" s="4">
        <f>+SUM(E19:J19)</f>
        <v>904</v>
      </c>
      <c r="L19" s="95">
        <f>+K19/D19</f>
        <v>150.66666666666666</v>
      </c>
      <c r="M19" s="1">
        <v>10</v>
      </c>
    </row>
    <row r="20" spans="1:13" ht="21" customHeight="1">
      <c r="A20" s="109">
        <v>3</v>
      </c>
      <c r="B20" s="20" t="s">
        <v>52</v>
      </c>
      <c r="C20" s="19" t="s">
        <v>37</v>
      </c>
      <c r="D20" s="2">
        <f>COUNTIF(E20:J20,"&gt;0")</f>
        <v>6</v>
      </c>
      <c r="E20" s="3">
        <v>121</v>
      </c>
      <c r="F20" s="3">
        <v>139</v>
      </c>
      <c r="G20" s="3">
        <v>169</v>
      </c>
      <c r="H20" s="3">
        <v>164</v>
      </c>
      <c r="I20" s="3">
        <v>145</v>
      </c>
      <c r="J20" s="3">
        <v>136</v>
      </c>
      <c r="K20" s="4">
        <f>+SUM(E20:J20)</f>
        <v>874</v>
      </c>
      <c r="L20" s="95">
        <f>+K20/D20</f>
        <v>145.66666666666666</v>
      </c>
      <c r="M20" s="1">
        <v>10</v>
      </c>
    </row>
    <row r="21" spans="1:13" ht="21" customHeight="1" thickBot="1">
      <c r="A21" s="110">
        <v>4</v>
      </c>
      <c r="B21" s="107" t="s">
        <v>56</v>
      </c>
      <c r="C21" s="28" t="s">
        <v>1</v>
      </c>
      <c r="D21" s="64">
        <f>COUNTIF(E21:J21,"&gt;0")</f>
        <v>6</v>
      </c>
      <c r="E21" s="7">
        <v>109</v>
      </c>
      <c r="F21" s="7">
        <v>106</v>
      </c>
      <c r="G21" s="7">
        <v>142</v>
      </c>
      <c r="H21" s="7">
        <v>140</v>
      </c>
      <c r="I21" s="7">
        <v>172</v>
      </c>
      <c r="J21" s="7">
        <v>194</v>
      </c>
      <c r="K21" s="78">
        <f>+SUM(E21:J21)</f>
        <v>863</v>
      </c>
      <c r="L21" s="96">
        <f>+K21/D21</f>
        <v>143.83333333333334</v>
      </c>
      <c r="M21" s="1">
        <v>9</v>
      </c>
    </row>
    <row r="22" spans="1:13" ht="21" customHeight="1"/>
  </sheetData>
  <sortState ref="A18:L21">
    <sortCondition descending="1" ref="L18:L21"/>
  </sortState>
  <mergeCells count="2">
    <mergeCell ref="E2:J2"/>
    <mergeCell ref="B1:L1"/>
  </mergeCells>
  <conditionalFormatting sqref="L4:L1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8:L2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zoomScale="70" zoomScaleNormal="70" workbookViewId="0">
      <selection activeCell="O4" sqref="O4"/>
    </sheetView>
  </sheetViews>
  <sheetFormatPr baseColWidth="10" defaultColWidth="11.42578125" defaultRowHeight="15"/>
  <cols>
    <col min="1" max="1" width="4.85546875" style="1" customWidth="1"/>
    <col min="2" max="2" width="36.28515625" style="1" bestFit="1" customWidth="1"/>
    <col min="3" max="3" width="15.28515625" style="1" bestFit="1" customWidth="1"/>
    <col min="4" max="4" width="9.7109375" style="1" bestFit="1" customWidth="1"/>
    <col min="5" max="10" width="6.28515625" style="1" customWidth="1"/>
    <col min="11" max="11" width="8.7109375" style="1" customWidth="1"/>
    <col min="12" max="12" width="11.28515625" style="1" bestFit="1" customWidth="1"/>
    <col min="13" max="16384" width="11.42578125" style="1"/>
  </cols>
  <sheetData>
    <row r="1" spans="1:14" ht="31.5" customHeight="1" thickBot="1">
      <c r="B1" s="256" t="s">
        <v>53</v>
      </c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4" ht="21.6" customHeight="1" thickBot="1">
      <c r="B2" s="44" t="s">
        <v>31</v>
      </c>
      <c r="C2" s="45"/>
      <c r="D2" s="46"/>
      <c r="E2" s="259" t="s">
        <v>27</v>
      </c>
      <c r="F2" s="259"/>
      <c r="G2" s="259"/>
      <c r="H2" s="259"/>
      <c r="I2" s="259"/>
      <c r="J2" s="259"/>
      <c r="K2" s="46"/>
      <c r="L2" s="47"/>
    </row>
    <row r="3" spans="1:14" ht="16.5" thickBot="1">
      <c r="A3" s="44" t="s">
        <v>21</v>
      </c>
      <c r="B3" s="87" t="s">
        <v>50</v>
      </c>
      <c r="C3" s="88" t="s">
        <v>4</v>
      </c>
      <c r="D3" s="88" t="s">
        <v>26</v>
      </c>
      <c r="E3" s="88" t="s">
        <v>5</v>
      </c>
      <c r="F3" s="88" t="s">
        <v>6</v>
      </c>
      <c r="G3" s="88" t="s">
        <v>7</v>
      </c>
      <c r="H3" s="88" t="s">
        <v>8</v>
      </c>
      <c r="I3" s="88" t="s">
        <v>9</v>
      </c>
      <c r="J3" s="88" t="s">
        <v>10</v>
      </c>
      <c r="K3" s="58" t="s">
        <v>22</v>
      </c>
      <c r="L3" s="59" t="s">
        <v>23</v>
      </c>
    </row>
    <row r="4" spans="1:14" ht="21" customHeight="1">
      <c r="A4" s="151">
        <v>1</v>
      </c>
      <c r="B4" s="157" t="s">
        <v>90</v>
      </c>
      <c r="C4" s="42" t="s">
        <v>38</v>
      </c>
      <c r="D4" s="43">
        <f t="shared" ref="D4:D23" si="0">COUNTIF(E4:J4,"&gt;0")</f>
        <v>6</v>
      </c>
      <c r="E4" s="42">
        <v>203</v>
      </c>
      <c r="F4" s="42">
        <v>189</v>
      </c>
      <c r="G4" s="42">
        <v>238</v>
      </c>
      <c r="H4" s="42">
        <v>146</v>
      </c>
      <c r="I4" s="42">
        <v>215</v>
      </c>
      <c r="J4" s="42">
        <v>254</v>
      </c>
      <c r="K4" s="53">
        <f t="shared" ref="K4:K23" si="1">+SUM(E4:J4)</f>
        <v>1245</v>
      </c>
      <c r="L4" s="114">
        <f t="shared" ref="L4:L23" si="2">+K4/D4</f>
        <v>207.5</v>
      </c>
      <c r="M4" s="21">
        <v>10</v>
      </c>
      <c r="N4" s="21"/>
    </row>
    <row r="5" spans="1:14" ht="21" customHeight="1">
      <c r="A5" s="105">
        <v>2</v>
      </c>
      <c r="B5" s="111" t="s">
        <v>88</v>
      </c>
      <c r="C5" s="19" t="s">
        <v>1</v>
      </c>
      <c r="D5" s="18">
        <f t="shared" si="0"/>
        <v>6</v>
      </c>
      <c r="E5" s="19">
        <v>151</v>
      </c>
      <c r="F5" s="19">
        <v>164</v>
      </c>
      <c r="G5" s="19">
        <v>214</v>
      </c>
      <c r="H5" s="19">
        <v>166</v>
      </c>
      <c r="I5" s="19">
        <v>230</v>
      </c>
      <c r="J5" s="19">
        <v>228</v>
      </c>
      <c r="K5" s="20">
        <f t="shared" si="1"/>
        <v>1153</v>
      </c>
      <c r="L5" s="25">
        <f t="shared" si="2"/>
        <v>192.16666666666666</v>
      </c>
      <c r="M5" s="21">
        <v>3</v>
      </c>
      <c r="N5" s="21"/>
    </row>
    <row r="6" spans="1:14" ht="21" customHeight="1">
      <c r="A6" s="105">
        <v>3</v>
      </c>
      <c r="B6" s="111" t="s">
        <v>84</v>
      </c>
      <c r="C6" s="19" t="s">
        <v>37</v>
      </c>
      <c r="D6" s="18">
        <f t="shared" si="0"/>
        <v>6</v>
      </c>
      <c r="E6" s="19">
        <v>139</v>
      </c>
      <c r="F6" s="19">
        <v>182</v>
      </c>
      <c r="G6" s="19">
        <v>216</v>
      </c>
      <c r="H6" s="19">
        <v>212</v>
      </c>
      <c r="I6" s="19">
        <v>171</v>
      </c>
      <c r="J6" s="19">
        <v>194</v>
      </c>
      <c r="K6" s="20">
        <f t="shared" si="1"/>
        <v>1114</v>
      </c>
      <c r="L6" s="25">
        <f t="shared" si="2"/>
        <v>185.66666666666666</v>
      </c>
      <c r="M6" s="21">
        <v>8</v>
      </c>
      <c r="N6" s="21"/>
    </row>
    <row r="7" spans="1:14" ht="21" customHeight="1">
      <c r="A7" s="146">
        <v>4</v>
      </c>
      <c r="B7" s="111" t="s">
        <v>92</v>
      </c>
      <c r="C7" s="19" t="s">
        <v>38</v>
      </c>
      <c r="D7" s="18">
        <f t="shared" si="0"/>
        <v>6</v>
      </c>
      <c r="E7" s="19">
        <v>184</v>
      </c>
      <c r="F7" s="19">
        <v>246</v>
      </c>
      <c r="G7" s="19">
        <v>181</v>
      </c>
      <c r="H7" s="19">
        <v>164</v>
      </c>
      <c r="I7" s="19">
        <v>164</v>
      </c>
      <c r="J7" s="19">
        <v>167</v>
      </c>
      <c r="K7" s="20">
        <f t="shared" si="1"/>
        <v>1106</v>
      </c>
      <c r="L7" s="25">
        <f t="shared" si="2"/>
        <v>184.33333333333334</v>
      </c>
      <c r="M7" s="1">
        <v>5</v>
      </c>
    </row>
    <row r="8" spans="1:14" ht="21" customHeight="1">
      <c r="A8" s="105">
        <v>5</v>
      </c>
      <c r="B8" s="111" t="s">
        <v>86</v>
      </c>
      <c r="C8" s="19" t="s">
        <v>1</v>
      </c>
      <c r="D8" s="18">
        <f t="shared" si="0"/>
        <v>6</v>
      </c>
      <c r="E8" s="19">
        <v>158</v>
      </c>
      <c r="F8" s="19">
        <v>208</v>
      </c>
      <c r="G8" s="19">
        <v>171</v>
      </c>
      <c r="H8" s="19">
        <v>197</v>
      </c>
      <c r="I8" s="19">
        <v>198</v>
      </c>
      <c r="J8" s="19">
        <v>167</v>
      </c>
      <c r="K8" s="20">
        <f t="shared" si="1"/>
        <v>1099</v>
      </c>
      <c r="L8" s="25">
        <f t="shared" si="2"/>
        <v>183.16666666666666</v>
      </c>
      <c r="M8" s="1">
        <v>8</v>
      </c>
    </row>
    <row r="9" spans="1:14" ht="21" customHeight="1">
      <c r="A9" s="105">
        <v>6</v>
      </c>
      <c r="B9" s="111" t="s">
        <v>91</v>
      </c>
      <c r="C9" s="19" t="s">
        <v>38</v>
      </c>
      <c r="D9" s="18">
        <f t="shared" si="0"/>
        <v>6</v>
      </c>
      <c r="E9" s="19">
        <v>171</v>
      </c>
      <c r="F9" s="19">
        <v>254</v>
      </c>
      <c r="G9" s="19">
        <v>183</v>
      </c>
      <c r="H9" s="19">
        <v>157</v>
      </c>
      <c r="I9" s="19">
        <v>150</v>
      </c>
      <c r="J9" s="19">
        <v>158</v>
      </c>
      <c r="K9" s="20">
        <f t="shared" si="1"/>
        <v>1073</v>
      </c>
      <c r="L9" s="25">
        <f t="shared" si="2"/>
        <v>178.83333333333334</v>
      </c>
      <c r="M9" s="1">
        <v>6</v>
      </c>
    </row>
    <row r="10" spans="1:14" ht="21" customHeight="1">
      <c r="A10" s="146">
        <v>7</v>
      </c>
      <c r="B10" s="111" t="s">
        <v>87</v>
      </c>
      <c r="C10" s="19" t="s">
        <v>1</v>
      </c>
      <c r="D10" s="18">
        <f t="shared" si="0"/>
        <v>6</v>
      </c>
      <c r="E10" s="19">
        <v>157</v>
      </c>
      <c r="F10" s="19">
        <v>180</v>
      </c>
      <c r="G10" s="19">
        <v>171</v>
      </c>
      <c r="H10" s="19">
        <v>171</v>
      </c>
      <c r="I10" s="19">
        <v>171</v>
      </c>
      <c r="J10" s="19">
        <v>213</v>
      </c>
      <c r="K10" s="20">
        <f t="shared" si="1"/>
        <v>1063</v>
      </c>
      <c r="L10" s="25">
        <f t="shared" si="2"/>
        <v>177.16666666666666</v>
      </c>
      <c r="M10" s="1">
        <v>3</v>
      </c>
    </row>
    <row r="11" spans="1:14" ht="21" customHeight="1">
      <c r="A11" s="105">
        <v>8</v>
      </c>
      <c r="B11" s="111" t="s">
        <v>89</v>
      </c>
      <c r="C11" s="19" t="s">
        <v>1</v>
      </c>
      <c r="D11" s="18">
        <f t="shared" si="0"/>
        <v>6</v>
      </c>
      <c r="E11" s="19">
        <v>183</v>
      </c>
      <c r="F11" s="19">
        <v>167</v>
      </c>
      <c r="G11" s="19">
        <v>211</v>
      </c>
      <c r="H11" s="19">
        <v>146</v>
      </c>
      <c r="I11" s="19">
        <v>182</v>
      </c>
      <c r="J11" s="19">
        <v>159</v>
      </c>
      <c r="K11" s="20">
        <f t="shared" si="1"/>
        <v>1048</v>
      </c>
      <c r="L11" s="25">
        <f t="shared" si="2"/>
        <v>174.66666666666666</v>
      </c>
      <c r="M11" s="1">
        <v>11</v>
      </c>
    </row>
    <row r="12" spans="1:14" ht="21" customHeight="1">
      <c r="A12" s="105">
        <v>9</v>
      </c>
      <c r="B12" s="111" t="s">
        <v>66</v>
      </c>
      <c r="C12" s="19" t="s">
        <v>37</v>
      </c>
      <c r="D12" s="18">
        <f t="shared" si="0"/>
        <v>6</v>
      </c>
      <c r="E12" s="19">
        <v>137</v>
      </c>
      <c r="F12" s="19">
        <v>170</v>
      </c>
      <c r="G12" s="19">
        <v>201</v>
      </c>
      <c r="H12" s="19">
        <v>179</v>
      </c>
      <c r="I12" s="19">
        <v>145</v>
      </c>
      <c r="J12" s="19">
        <v>183</v>
      </c>
      <c r="K12" s="20">
        <f t="shared" si="1"/>
        <v>1015</v>
      </c>
      <c r="L12" s="25">
        <f t="shared" si="2"/>
        <v>169.16666666666666</v>
      </c>
      <c r="M12" s="1">
        <v>4</v>
      </c>
    </row>
    <row r="13" spans="1:14" ht="21" customHeight="1">
      <c r="A13" s="146">
        <v>10</v>
      </c>
      <c r="B13" s="23" t="s">
        <v>62</v>
      </c>
      <c r="C13" s="3" t="s">
        <v>0</v>
      </c>
      <c r="D13" s="18">
        <f t="shared" si="0"/>
        <v>6</v>
      </c>
      <c r="E13" s="19">
        <v>148</v>
      </c>
      <c r="F13" s="19">
        <v>147</v>
      </c>
      <c r="G13" s="19">
        <v>175</v>
      </c>
      <c r="H13" s="19">
        <v>216</v>
      </c>
      <c r="I13" s="19">
        <v>169</v>
      </c>
      <c r="J13" s="19">
        <v>152</v>
      </c>
      <c r="K13" s="20">
        <f t="shared" si="1"/>
        <v>1007</v>
      </c>
      <c r="L13" s="25">
        <f t="shared" si="2"/>
        <v>167.83333333333334</v>
      </c>
      <c r="M13" s="1">
        <v>6</v>
      </c>
    </row>
    <row r="14" spans="1:14" ht="21" customHeight="1">
      <c r="A14" s="105">
        <v>11</v>
      </c>
      <c r="B14" s="23" t="s">
        <v>63</v>
      </c>
      <c r="C14" s="19" t="s">
        <v>2</v>
      </c>
      <c r="D14" s="18">
        <f t="shared" si="0"/>
        <v>6</v>
      </c>
      <c r="E14" s="19">
        <v>166</v>
      </c>
      <c r="F14" s="19">
        <v>182</v>
      </c>
      <c r="G14" s="19">
        <v>157</v>
      </c>
      <c r="H14" s="19">
        <v>198</v>
      </c>
      <c r="I14" s="19">
        <v>164</v>
      </c>
      <c r="J14" s="19">
        <v>129</v>
      </c>
      <c r="K14" s="20">
        <f t="shared" si="1"/>
        <v>996</v>
      </c>
      <c r="L14" s="25">
        <f t="shared" si="2"/>
        <v>166</v>
      </c>
      <c r="M14" s="1">
        <v>9</v>
      </c>
    </row>
    <row r="15" spans="1:14" ht="21" customHeight="1">
      <c r="A15" s="105">
        <v>12</v>
      </c>
      <c r="B15" s="23" t="s">
        <v>59</v>
      </c>
      <c r="C15" s="3" t="s">
        <v>0</v>
      </c>
      <c r="D15" s="18">
        <f t="shared" si="0"/>
        <v>6</v>
      </c>
      <c r="E15" s="19">
        <v>182</v>
      </c>
      <c r="F15" s="19">
        <v>157</v>
      </c>
      <c r="G15" s="19">
        <v>146</v>
      </c>
      <c r="H15" s="19">
        <v>179</v>
      </c>
      <c r="I15" s="19">
        <v>136</v>
      </c>
      <c r="J15" s="19">
        <v>175</v>
      </c>
      <c r="K15" s="20">
        <f t="shared" si="1"/>
        <v>975</v>
      </c>
      <c r="L15" s="25">
        <f t="shared" si="2"/>
        <v>162.5</v>
      </c>
      <c r="M15" s="1">
        <v>11</v>
      </c>
    </row>
    <row r="16" spans="1:14" ht="21" customHeight="1">
      <c r="A16" s="146">
        <v>13</v>
      </c>
      <c r="B16" s="111" t="s">
        <v>67</v>
      </c>
      <c r="C16" s="19" t="s">
        <v>37</v>
      </c>
      <c r="D16" s="18">
        <f t="shared" si="0"/>
        <v>6</v>
      </c>
      <c r="E16" s="19">
        <v>175</v>
      </c>
      <c r="F16" s="19">
        <v>150</v>
      </c>
      <c r="G16" s="19">
        <v>149</v>
      </c>
      <c r="H16" s="19">
        <v>148</v>
      </c>
      <c r="I16" s="19">
        <v>162</v>
      </c>
      <c r="J16" s="19">
        <v>180</v>
      </c>
      <c r="K16" s="20">
        <f t="shared" si="1"/>
        <v>964</v>
      </c>
      <c r="L16" s="25">
        <f t="shared" si="2"/>
        <v>160.66666666666666</v>
      </c>
      <c r="M16" s="1">
        <v>4</v>
      </c>
    </row>
    <row r="17" spans="1:13" ht="21" customHeight="1">
      <c r="A17" s="105">
        <v>14</v>
      </c>
      <c r="B17" s="23" t="s">
        <v>60</v>
      </c>
      <c r="C17" s="3" t="s">
        <v>0</v>
      </c>
      <c r="D17" s="18">
        <f t="shared" si="0"/>
        <v>6</v>
      </c>
      <c r="E17" s="19">
        <v>137</v>
      </c>
      <c r="F17" s="19">
        <v>170</v>
      </c>
      <c r="G17" s="19">
        <v>146</v>
      </c>
      <c r="H17" s="19">
        <v>175</v>
      </c>
      <c r="I17" s="19">
        <v>157</v>
      </c>
      <c r="J17" s="19">
        <v>171</v>
      </c>
      <c r="K17" s="20">
        <f t="shared" si="1"/>
        <v>956</v>
      </c>
      <c r="L17" s="25">
        <f t="shared" si="2"/>
        <v>159.33333333333334</v>
      </c>
      <c r="M17" s="1">
        <v>7</v>
      </c>
    </row>
    <row r="18" spans="1:13" ht="21" customHeight="1">
      <c r="A18" s="105">
        <v>15</v>
      </c>
      <c r="B18" s="111" t="s">
        <v>96</v>
      </c>
      <c r="C18" s="19" t="s">
        <v>2</v>
      </c>
      <c r="D18" s="18">
        <f t="shared" si="0"/>
        <v>6</v>
      </c>
      <c r="E18" s="19">
        <v>116</v>
      </c>
      <c r="F18" s="19">
        <v>197</v>
      </c>
      <c r="G18" s="19">
        <v>169</v>
      </c>
      <c r="H18" s="19">
        <v>144</v>
      </c>
      <c r="I18" s="19">
        <v>175</v>
      </c>
      <c r="J18" s="19">
        <v>147</v>
      </c>
      <c r="K18" s="20">
        <f t="shared" si="1"/>
        <v>948</v>
      </c>
      <c r="L18" s="25">
        <f t="shared" si="2"/>
        <v>158</v>
      </c>
      <c r="M18" s="1">
        <v>9</v>
      </c>
    </row>
    <row r="19" spans="1:13" ht="21" customHeight="1">
      <c r="A19" s="146">
        <v>16</v>
      </c>
      <c r="B19" s="111" t="s">
        <v>93</v>
      </c>
      <c r="C19" s="19" t="s">
        <v>38</v>
      </c>
      <c r="D19" s="18">
        <f t="shared" si="0"/>
        <v>6</v>
      </c>
      <c r="E19" s="19">
        <v>170</v>
      </c>
      <c r="F19" s="19">
        <v>137</v>
      </c>
      <c r="G19" s="19">
        <v>168</v>
      </c>
      <c r="H19" s="19">
        <v>182</v>
      </c>
      <c r="I19" s="19">
        <v>143</v>
      </c>
      <c r="J19" s="19">
        <v>127</v>
      </c>
      <c r="K19" s="20">
        <f t="shared" si="1"/>
        <v>927</v>
      </c>
      <c r="L19" s="25">
        <f t="shared" si="2"/>
        <v>154.5</v>
      </c>
      <c r="M19" s="1">
        <v>12</v>
      </c>
    </row>
    <row r="20" spans="1:13" ht="21" customHeight="1">
      <c r="A20" s="105">
        <v>17</v>
      </c>
      <c r="B20" s="111" t="s">
        <v>65</v>
      </c>
      <c r="C20" s="19" t="s">
        <v>2</v>
      </c>
      <c r="D20" s="18">
        <f t="shared" si="0"/>
        <v>6</v>
      </c>
      <c r="E20" s="19">
        <v>145</v>
      </c>
      <c r="F20" s="19">
        <v>150</v>
      </c>
      <c r="G20" s="19">
        <v>154</v>
      </c>
      <c r="H20" s="19">
        <v>144</v>
      </c>
      <c r="I20" s="19">
        <v>146</v>
      </c>
      <c r="J20" s="19">
        <v>162</v>
      </c>
      <c r="K20" s="20">
        <f t="shared" si="1"/>
        <v>901</v>
      </c>
      <c r="L20" s="25">
        <f t="shared" si="2"/>
        <v>150.16666666666666</v>
      </c>
      <c r="M20" s="1">
        <v>10</v>
      </c>
    </row>
    <row r="21" spans="1:13" ht="21" customHeight="1">
      <c r="A21" s="105">
        <v>18</v>
      </c>
      <c r="B21" s="111" t="s">
        <v>85</v>
      </c>
      <c r="C21" s="19" t="s">
        <v>37</v>
      </c>
      <c r="D21" s="18">
        <f t="shared" si="0"/>
        <v>6</v>
      </c>
      <c r="E21" s="19">
        <v>160</v>
      </c>
      <c r="F21" s="19">
        <v>150</v>
      </c>
      <c r="G21" s="19">
        <v>149</v>
      </c>
      <c r="H21" s="19">
        <v>131</v>
      </c>
      <c r="I21" s="19">
        <v>156</v>
      </c>
      <c r="J21" s="19">
        <v>147</v>
      </c>
      <c r="K21" s="20">
        <f t="shared" si="1"/>
        <v>893</v>
      </c>
      <c r="L21" s="25">
        <f t="shared" si="2"/>
        <v>148.83333333333334</v>
      </c>
      <c r="M21" s="1">
        <v>7</v>
      </c>
    </row>
    <row r="22" spans="1:13" ht="21" customHeight="1">
      <c r="A22" s="146">
        <v>19</v>
      </c>
      <c r="B22" s="111" t="s">
        <v>70</v>
      </c>
      <c r="C22" s="19" t="s">
        <v>2</v>
      </c>
      <c r="D22" s="18">
        <f t="shared" si="0"/>
        <v>6</v>
      </c>
      <c r="E22" s="19">
        <v>122</v>
      </c>
      <c r="F22" s="19">
        <v>137</v>
      </c>
      <c r="G22" s="19">
        <v>159</v>
      </c>
      <c r="H22" s="19">
        <v>182</v>
      </c>
      <c r="I22" s="19">
        <v>160</v>
      </c>
      <c r="J22" s="19">
        <v>126</v>
      </c>
      <c r="K22" s="20">
        <f t="shared" si="1"/>
        <v>886</v>
      </c>
      <c r="L22" s="25">
        <f t="shared" si="2"/>
        <v>147.66666666666666</v>
      </c>
      <c r="M22" s="1">
        <v>12</v>
      </c>
    </row>
    <row r="23" spans="1:13" ht="21" customHeight="1" thickBot="1">
      <c r="A23" s="106">
        <v>20</v>
      </c>
      <c r="B23" s="27" t="s">
        <v>61</v>
      </c>
      <c r="C23" s="7" t="s">
        <v>0</v>
      </c>
      <c r="D23" s="85">
        <f t="shared" si="0"/>
        <v>6</v>
      </c>
      <c r="E23" s="28">
        <v>139</v>
      </c>
      <c r="F23" s="28">
        <v>116</v>
      </c>
      <c r="G23" s="28">
        <v>168</v>
      </c>
      <c r="H23" s="28">
        <v>148</v>
      </c>
      <c r="I23" s="28">
        <v>97</v>
      </c>
      <c r="J23" s="28">
        <v>128</v>
      </c>
      <c r="K23" s="107">
        <f t="shared" si="1"/>
        <v>796</v>
      </c>
      <c r="L23" s="112">
        <f t="shared" si="2"/>
        <v>132.66666666666666</v>
      </c>
      <c r="M23" s="1">
        <v>5</v>
      </c>
    </row>
    <row r="24" spans="1:13" ht="21" customHeight="1" thickBot="1">
      <c r="A24" s="33"/>
      <c r="B24" s="91"/>
      <c r="C24" s="33"/>
      <c r="D24" s="37"/>
      <c r="E24" s="33"/>
      <c r="F24" s="33"/>
      <c r="G24" s="33"/>
      <c r="H24" s="33"/>
      <c r="I24" s="33"/>
      <c r="J24" s="33"/>
      <c r="K24" s="33"/>
      <c r="L24" s="38"/>
    </row>
    <row r="25" spans="1:13" ht="21" customHeight="1" thickBot="1">
      <c r="A25" s="33"/>
      <c r="B25" s="117" t="s">
        <v>72</v>
      </c>
      <c r="C25" s="118" t="s">
        <v>4</v>
      </c>
      <c r="D25" s="98" t="s">
        <v>26</v>
      </c>
      <c r="E25" s="98" t="s">
        <v>5</v>
      </c>
      <c r="F25" s="98" t="s">
        <v>6</v>
      </c>
      <c r="G25" s="98" t="s">
        <v>7</v>
      </c>
      <c r="H25" s="98" t="s">
        <v>8</v>
      </c>
      <c r="I25" s="98" t="s">
        <v>9</v>
      </c>
      <c r="J25" s="98" t="s">
        <v>10</v>
      </c>
      <c r="K25" s="100" t="s">
        <v>22</v>
      </c>
      <c r="L25" s="48" t="s">
        <v>23</v>
      </c>
    </row>
    <row r="26" spans="1:13" ht="21" customHeight="1">
      <c r="A26" s="115">
        <v>1</v>
      </c>
      <c r="B26" s="158" t="s">
        <v>64</v>
      </c>
      <c r="C26" s="11" t="s">
        <v>2</v>
      </c>
      <c r="D26" s="74">
        <f t="shared" ref="D26:D31" si="3">COUNTIF(E26:J26,"&gt;0")</f>
        <v>6</v>
      </c>
      <c r="E26" s="11">
        <v>186</v>
      </c>
      <c r="F26" s="11">
        <v>178</v>
      </c>
      <c r="G26" s="11">
        <v>167</v>
      </c>
      <c r="H26" s="11">
        <v>184</v>
      </c>
      <c r="I26" s="11">
        <v>184</v>
      </c>
      <c r="J26" s="11">
        <v>204</v>
      </c>
      <c r="K26" s="77">
        <f t="shared" ref="K26:K31" si="4">+SUM(E26:J26)</f>
        <v>1103</v>
      </c>
      <c r="L26" s="101">
        <f t="shared" ref="L26:L31" si="5">+K26/D26</f>
        <v>183.83333333333334</v>
      </c>
      <c r="M26" s="1">
        <v>11</v>
      </c>
    </row>
    <row r="27" spans="1:13" ht="21" customHeight="1">
      <c r="A27" s="130">
        <v>2</v>
      </c>
      <c r="B27" s="159" t="s">
        <v>69</v>
      </c>
      <c r="C27" s="3" t="s">
        <v>2</v>
      </c>
      <c r="D27" s="2">
        <f t="shared" si="3"/>
        <v>6</v>
      </c>
      <c r="E27" s="3">
        <v>117</v>
      </c>
      <c r="F27" s="3">
        <v>166</v>
      </c>
      <c r="G27" s="3">
        <v>181</v>
      </c>
      <c r="H27" s="3">
        <v>166</v>
      </c>
      <c r="I27" s="3">
        <v>171</v>
      </c>
      <c r="J27" s="3">
        <v>223</v>
      </c>
      <c r="K27" s="4">
        <f t="shared" si="4"/>
        <v>1024</v>
      </c>
      <c r="L27" s="95">
        <f t="shared" si="5"/>
        <v>170.66666666666666</v>
      </c>
      <c r="M27" s="1">
        <v>11</v>
      </c>
    </row>
    <row r="28" spans="1:13" ht="21" customHeight="1">
      <c r="A28" s="130">
        <v>3</v>
      </c>
      <c r="B28" s="20" t="s">
        <v>76</v>
      </c>
      <c r="C28" s="19" t="s">
        <v>1</v>
      </c>
      <c r="D28" s="2">
        <f t="shared" si="3"/>
        <v>6</v>
      </c>
      <c r="E28" s="3">
        <v>171</v>
      </c>
      <c r="F28" s="3">
        <v>179</v>
      </c>
      <c r="G28" s="3">
        <v>179</v>
      </c>
      <c r="H28" s="3">
        <v>157</v>
      </c>
      <c r="I28" s="3">
        <v>167</v>
      </c>
      <c r="J28" s="3">
        <v>168</v>
      </c>
      <c r="K28" s="4">
        <f t="shared" si="4"/>
        <v>1021</v>
      </c>
      <c r="L28" s="95">
        <f t="shared" si="5"/>
        <v>170.16666666666666</v>
      </c>
      <c r="M28" s="1">
        <v>12</v>
      </c>
    </row>
    <row r="29" spans="1:13" ht="21" customHeight="1">
      <c r="A29" s="130">
        <v>4</v>
      </c>
      <c r="B29" s="20" t="s">
        <v>71</v>
      </c>
      <c r="C29" s="19" t="s">
        <v>1</v>
      </c>
      <c r="D29" s="2">
        <f t="shared" si="3"/>
        <v>6</v>
      </c>
      <c r="E29" s="3">
        <v>166</v>
      </c>
      <c r="F29" s="3">
        <v>152</v>
      </c>
      <c r="G29" s="3">
        <v>178</v>
      </c>
      <c r="H29" s="3">
        <v>171</v>
      </c>
      <c r="I29" s="3">
        <v>156</v>
      </c>
      <c r="J29" s="3">
        <v>163</v>
      </c>
      <c r="K29" s="4">
        <f t="shared" si="4"/>
        <v>986</v>
      </c>
      <c r="L29" s="95">
        <f t="shared" si="5"/>
        <v>164.33333333333334</v>
      </c>
      <c r="M29" s="1">
        <v>13</v>
      </c>
    </row>
    <row r="30" spans="1:13" ht="21" customHeight="1">
      <c r="A30" s="130">
        <v>5</v>
      </c>
      <c r="B30" s="159" t="s">
        <v>74</v>
      </c>
      <c r="C30" s="19" t="s">
        <v>37</v>
      </c>
      <c r="D30" s="2">
        <f t="shared" si="3"/>
        <v>6</v>
      </c>
      <c r="E30" s="3">
        <v>130</v>
      </c>
      <c r="F30" s="3">
        <v>143</v>
      </c>
      <c r="G30" s="3">
        <v>159</v>
      </c>
      <c r="H30" s="3">
        <v>175</v>
      </c>
      <c r="I30" s="3">
        <v>168</v>
      </c>
      <c r="J30" s="3">
        <v>157</v>
      </c>
      <c r="K30" s="4">
        <f t="shared" si="4"/>
        <v>932</v>
      </c>
      <c r="L30" s="95">
        <f t="shared" si="5"/>
        <v>155.33333333333334</v>
      </c>
      <c r="M30" s="1">
        <v>13</v>
      </c>
    </row>
    <row r="31" spans="1:13" ht="21" customHeight="1" thickBot="1">
      <c r="A31" s="160">
        <v>6</v>
      </c>
      <c r="B31" s="107" t="s">
        <v>68</v>
      </c>
      <c r="C31" s="28" t="s">
        <v>37</v>
      </c>
      <c r="D31" s="64">
        <f t="shared" si="3"/>
        <v>6</v>
      </c>
      <c r="E31" s="7">
        <v>162</v>
      </c>
      <c r="F31" s="7">
        <v>153</v>
      </c>
      <c r="G31" s="7">
        <v>153</v>
      </c>
      <c r="H31" s="7">
        <v>160</v>
      </c>
      <c r="I31" s="7">
        <v>168</v>
      </c>
      <c r="J31" s="7">
        <v>131</v>
      </c>
      <c r="K31" s="78">
        <f t="shared" si="4"/>
        <v>927</v>
      </c>
      <c r="L31" s="96">
        <f t="shared" si="5"/>
        <v>154.5</v>
      </c>
      <c r="M31" s="1">
        <v>14</v>
      </c>
    </row>
    <row r="32" spans="1:13" ht="21" customHeight="1"/>
    <row r="33" spans="1:1">
      <c r="A33" s="1">
        <v>26</v>
      </c>
    </row>
  </sheetData>
  <sortState ref="A4:L23">
    <sortCondition descending="1" ref="L4:L23"/>
  </sortState>
  <mergeCells count="2">
    <mergeCell ref="B1:L1"/>
    <mergeCell ref="E2:J2"/>
  </mergeCells>
  <conditionalFormatting sqref="L4:L2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26:L3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topLeftCell="A2" zoomScale="80" zoomScaleNormal="80" workbookViewId="0">
      <selection activeCell="C2" sqref="C2:L2"/>
    </sheetView>
  </sheetViews>
  <sheetFormatPr baseColWidth="10" defaultColWidth="11.42578125" defaultRowHeight="15"/>
  <cols>
    <col min="1" max="1" width="3.85546875" style="1" bestFit="1" customWidth="1"/>
    <col min="2" max="2" width="38.140625" style="1" bestFit="1" customWidth="1"/>
    <col min="3" max="3" width="15.85546875" style="1" bestFit="1" customWidth="1"/>
    <col min="4" max="4" width="9.7109375" style="1" bestFit="1" customWidth="1"/>
    <col min="5" max="10" width="6.42578125" style="1" customWidth="1"/>
    <col min="11" max="11" width="8.85546875" style="1" bestFit="1" customWidth="1"/>
    <col min="12" max="12" width="9.5703125" style="1" bestFit="1" customWidth="1"/>
    <col min="13" max="13" width="13.42578125" style="1" bestFit="1" customWidth="1"/>
    <col min="14" max="14" width="12.7109375" style="1" bestFit="1" customWidth="1"/>
    <col min="15" max="16384" width="11.42578125" style="1"/>
  </cols>
  <sheetData>
    <row r="1" spans="1:14" ht="31.5" customHeight="1" thickBot="1">
      <c r="B1" s="256" t="s">
        <v>53</v>
      </c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4" ht="21.6" customHeight="1" thickBot="1">
      <c r="B2" s="145" t="s">
        <v>31</v>
      </c>
      <c r="C2" s="263" t="s">
        <v>28</v>
      </c>
      <c r="D2" s="259"/>
      <c r="E2" s="259"/>
      <c r="F2" s="259"/>
      <c r="G2" s="259"/>
      <c r="H2" s="259"/>
      <c r="I2" s="259"/>
      <c r="J2" s="259"/>
      <c r="K2" s="259"/>
      <c r="L2" s="264"/>
    </row>
    <row r="3" spans="1:14" ht="16.5" thickBot="1">
      <c r="A3" s="44" t="s">
        <v>21</v>
      </c>
      <c r="B3" s="142" t="s">
        <v>50</v>
      </c>
      <c r="C3" s="87" t="s">
        <v>4</v>
      </c>
      <c r="D3" s="88" t="s">
        <v>26</v>
      </c>
      <c r="E3" s="88" t="s">
        <v>5</v>
      </c>
      <c r="F3" s="88" t="s">
        <v>6</v>
      </c>
      <c r="G3" s="88" t="s">
        <v>7</v>
      </c>
      <c r="H3" s="88" t="s">
        <v>8</v>
      </c>
      <c r="I3" s="88" t="s">
        <v>9</v>
      </c>
      <c r="J3" s="88" t="s">
        <v>10</v>
      </c>
      <c r="K3" s="93" t="s">
        <v>22</v>
      </c>
      <c r="L3" s="94" t="s">
        <v>23</v>
      </c>
      <c r="M3" s="181" t="s">
        <v>73</v>
      </c>
      <c r="N3" s="100" t="s">
        <v>33</v>
      </c>
    </row>
    <row r="4" spans="1:14" ht="21" customHeight="1">
      <c r="A4" s="261">
        <v>1</v>
      </c>
      <c r="B4" s="170" t="s">
        <v>90</v>
      </c>
      <c r="C4" s="174" t="s">
        <v>38</v>
      </c>
      <c r="D4" s="84">
        <f t="shared" ref="D4:D23" si="0">COUNTIF(E4:J4,"&gt;0")</f>
        <v>6</v>
      </c>
      <c r="E4" s="73">
        <v>177</v>
      </c>
      <c r="F4" s="73">
        <v>221</v>
      </c>
      <c r="G4" s="73">
        <v>166</v>
      </c>
      <c r="H4" s="73">
        <v>169</v>
      </c>
      <c r="I4" s="73">
        <v>147</v>
      </c>
      <c r="J4" s="73">
        <v>196</v>
      </c>
      <c r="K4" s="73">
        <f t="shared" ref="K4:K23" si="1">+SUM(E4:J4)</f>
        <v>1076</v>
      </c>
      <c r="L4" s="123">
        <f t="shared" ref="L4:L23" si="2">+K4/D4</f>
        <v>179.33333333333334</v>
      </c>
      <c r="M4" s="183">
        <f>+K4+K5</f>
        <v>2115</v>
      </c>
      <c r="N4" s="192">
        <f>+M4/(D4+D5)</f>
        <v>176.25</v>
      </c>
    </row>
    <row r="5" spans="1:14" ht="21" customHeight="1" thickBot="1">
      <c r="A5" s="262">
        <v>2</v>
      </c>
      <c r="B5" s="172" t="s">
        <v>92</v>
      </c>
      <c r="C5" s="176" t="s">
        <v>38</v>
      </c>
      <c r="D5" s="85">
        <f t="shared" si="0"/>
        <v>6</v>
      </c>
      <c r="E5" s="28">
        <v>138</v>
      </c>
      <c r="F5" s="28">
        <v>190</v>
      </c>
      <c r="G5" s="28">
        <v>161</v>
      </c>
      <c r="H5" s="28">
        <v>196</v>
      </c>
      <c r="I5" s="28">
        <v>183</v>
      </c>
      <c r="J5" s="28">
        <v>171</v>
      </c>
      <c r="K5" s="28">
        <f t="shared" si="1"/>
        <v>1039</v>
      </c>
      <c r="L5" s="127">
        <f t="shared" si="2"/>
        <v>173.16666666666666</v>
      </c>
      <c r="M5" s="195">
        <f>+M4</f>
        <v>2115</v>
      </c>
      <c r="N5" s="193">
        <f>+N4</f>
        <v>176.25</v>
      </c>
    </row>
    <row r="6" spans="1:14" ht="21" customHeight="1">
      <c r="A6" s="260">
        <v>2</v>
      </c>
      <c r="B6" s="173" t="s">
        <v>63</v>
      </c>
      <c r="C6" s="157" t="s">
        <v>2</v>
      </c>
      <c r="D6" s="185">
        <f t="shared" si="0"/>
        <v>6</v>
      </c>
      <c r="E6" s="41">
        <v>157</v>
      </c>
      <c r="F6" s="41">
        <v>188</v>
      </c>
      <c r="G6" s="41">
        <v>184</v>
      </c>
      <c r="H6" s="41">
        <v>187</v>
      </c>
      <c r="I6" s="41">
        <v>194</v>
      </c>
      <c r="J6" s="41">
        <v>158</v>
      </c>
      <c r="K6" s="41">
        <f t="shared" si="1"/>
        <v>1068</v>
      </c>
      <c r="L6" s="219">
        <f t="shared" si="2"/>
        <v>178</v>
      </c>
      <c r="M6" s="217">
        <f>+K6+K7</f>
        <v>2104</v>
      </c>
      <c r="N6" s="194">
        <f>+M6/(D6+D7)</f>
        <v>175.33333333333334</v>
      </c>
    </row>
    <row r="7" spans="1:14" ht="21" customHeight="1" thickBot="1">
      <c r="A7" s="260">
        <v>4</v>
      </c>
      <c r="B7" s="171" t="s">
        <v>96</v>
      </c>
      <c r="C7" s="175" t="s">
        <v>2</v>
      </c>
      <c r="D7" s="169">
        <f t="shared" si="0"/>
        <v>6</v>
      </c>
      <c r="E7" s="186">
        <v>153</v>
      </c>
      <c r="F7" s="186">
        <v>149</v>
      </c>
      <c r="G7" s="186">
        <v>204</v>
      </c>
      <c r="H7" s="186">
        <v>172</v>
      </c>
      <c r="I7" s="186">
        <v>180</v>
      </c>
      <c r="J7" s="186">
        <v>178</v>
      </c>
      <c r="K7" s="186">
        <f t="shared" si="1"/>
        <v>1036</v>
      </c>
      <c r="L7" s="187">
        <f t="shared" si="2"/>
        <v>172.66666666666666</v>
      </c>
      <c r="M7" s="184">
        <f>+M6</f>
        <v>2104</v>
      </c>
      <c r="N7" s="161">
        <f>+N6</f>
        <v>175.33333333333334</v>
      </c>
    </row>
    <row r="8" spans="1:14" ht="21" customHeight="1">
      <c r="A8" s="261">
        <v>3</v>
      </c>
      <c r="B8" s="170" t="s">
        <v>87</v>
      </c>
      <c r="C8" s="174" t="s">
        <v>1</v>
      </c>
      <c r="D8" s="165">
        <f t="shared" si="0"/>
        <v>6</v>
      </c>
      <c r="E8" s="73">
        <v>181</v>
      </c>
      <c r="F8" s="73">
        <v>175</v>
      </c>
      <c r="G8" s="73">
        <v>156</v>
      </c>
      <c r="H8" s="73">
        <v>199</v>
      </c>
      <c r="I8" s="73">
        <v>190</v>
      </c>
      <c r="J8" s="73">
        <v>195</v>
      </c>
      <c r="K8" s="73">
        <f t="shared" si="1"/>
        <v>1096</v>
      </c>
      <c r="L8" s="123">
        <f t="shared" si="2"/>
        <v>182.66666666666666</v>
      </c>
      <c r="M8" s="183">
        <f>+K8+K9</f>
        <v>2059</v>
      </c>
      <c r="N8" s="192">
        <f>+M8/(D8+D9)</f>
        <v>171.58333333333334</v>
      </c>
    </row>
    <row r="9" spans="1:14" ht="21" customHeight="1" thickBot="1">
      <c r="A9" s="262">
        <v>6</v>
      </c>
      <c r="B9" s="172" t="s">
        <v>89</v>
      </c>
      <c r="C9" s="176" t="s">
        <v>1</v>
      </c>
      <c r="D9" s="168">
        <f t="shared" si="0"/>
        <v>6</v>
      </c>
      <c r="E9" s="28">
        <v>168</v>
      </c>
      <c r="F9" s="28">
        <v>178</v>
      </c>
      <c r="G9" s="28">
        <v>168</v>
      </c>
      <c r="H9" s="28">
        <v>122</v>
      </c>
      <c r="I9" s="28">
        <v>156</v>
      </c>
      <c r="J9" s="28">
        <v>171</v>
      </c>
      <c r="K9" s="28">
        <f t="shared" si="1"/>
        <v>963</v>
      </c>
      <c r="L9" s="127">
        <f t="shared" si="2"/>
        <v>160.5</v>
      </c>
      <c r="M9" s="195">
        <f>+M8</f>
        <v>2059</v>
      </c>
      <c r="N9" s="193">
        <f>+N8</f>
        <v>171.58333333333334</v>
      </c>
    </row>
    <row r="10" spans="1:14" ht="21" customHeight="1">
      <c r="A10" s="260">
        <v>4</v>
      </c>
      <c r="B10" s="173" t="s">
        <v>86</v>
      </c>
      <c r="C10" s="157" t="s">
        <v>1</v>
      </c>
      <c r="D10" s="185">
        <f t="shared" si="0"/>
        <v>6</v>
      </c>
      <c r="E10" s="42">
        <v>190</v>
      </c>
      <c r="F10" s="42">
        <v>150</v>
      </c>
      <c r="G10" s="42">
        <v>156</v>
      </c>
      <c r="H10" s="42">
        <v>160</v>
      </c>
      <c r="I10" s="42">
        <v>190</v>
      </c>
      <c r="J10" s="42">
        <v>194</v>
      </c>
      <c r="K10" s="53">
        <f t="shared" si="1"/>
        <v>1040</v>
      </c>
      <c r="L10" s="167">
        <f t="shared" si="2"/>
        <v>173.33333333333334</v>
      </c>
      <c r="M10" s="217">
        <f>+K10+K11</f>
        <v>2043</v>
      </c>
      <c r="N10" s="194">
        <f>+M10/(D10+D11)</f>
        <v>170.25</v>
      </c>
    </row>
    <row r="11" spans="1:14" ht="21" customHeight="1" thickBot="1">
      <c r="A11" s="262">
        <v>8</v>
      </c>
      <c r="B11" s="172" t="s">
        <v>88</v>
      </c>
      <c r="C11" s="176" t="s">
        <v>1</v>
      </c>
      <c r="D11" s="168">
        <f t="shared" si="0"/>
        <v>6</v>
      </c>
      <c r="E11" s="28">
        <v>194</v>
      </c>
      <c r="F11" s="28">
        <v>186</v>
      </c>
      <c r="G11" s="28">
        <v>168</v>
      </c>
      <c r="H11" s="28">
        <v>157</v>
      </c>
      <c r="I11" s="28">
        <v>140</v>
      </c>
      <c r="J11" s="28">
        <v>158</v>
      </c>
      <c r="K11" s="107">
        <f t="shared" si="1"/>
        <v>1003</v>
      </c>
      <c r="L11" s="127">
        <f t="shared" si="2"/>
        <v>167.16666666666666</v>
      </c>
      <c r="M11" s="184">
        <f>+M10</f>
        <v>2043</v>
      </c>
      <c r="N11" s="161">
        <f>+N10</f>
        <v>170.25</v>
      </c>
    </row>
    <row r="12" spans="1:14" ht="21" customHeight="1">
      <c r="A12" s="261">
        <v>5</v>
      </c>
      <c r="B12" s="170" t="s">
        <v>66</v>
      </c>
      <c r="C12" s="174" t="s">
        <v>37</v>
      </c>
      <c r="D12" s="165">
        <f t="shared" si="0"/>
        <v>6</v>
      </c>
      <c r="E12" s="75">
        <v>190</v>
      </c>
      <c r="F12" s="73">
        <v>135</v>
      </c>
      <c r="G12" s="73">
        <v>171</v>
      </c>
      <c r="H12" s="73">
        <v>180</v>
      </c>
      <c r="I12" s="73">
        <v>178</v>
      </c>
      <c r="J12" s="73">
        <v>145</v>
      </c>
      <c r="K12" s="75">
        <f t="shared" si="1"/>
        <v>999</v>
      </c>
      <c r="L12" s="123">
        <f t="shared" si="2"/>
        <v>166.5</v>
      </c>
      <c r="M12" s="183">
        <f>+K12+K13</f>
        <v>2003</v>
      </c>
      <c r="N12" s="192">
        <f>+M12/(D12+D13)</f>
        <v>166.91666666666666</v>
      </c>
    </row>
    <row r="13" spans="1:14" ht="21" customHeight="1" thickBot="1">
      <c r="A13" s="262">
        <v>10</v>
      </c>
      <c r="B13" s="172" t="s">
        <v>84</v>
      </c>
      <c r="C13" s="176" t="s">
        <v>37</v>
      </c>
      <c r="D13" s="168">
        <f t="shared" si="0"/>
        <v>6</v>
      </c>
      <c r="E13" s="107">
        <v>204</v>
      </c>
      <c r="F13" s="28">
        <v>144</v>
      </c>
      <c r="G13" s="28">
        <v>168</v>
      </c>
      <c r="H13" s="28">
        <v>181</v>
      </c>
      <c r="I13" s="28">
        <v>145</v>
      </c>
      <c r="J13" s="28">
        <v>162</v>
      </c>
      <c r="K13" s="107">
        <f t="shared" si="1"/>
        <v>1004</v>
      </c>
      <c r="L13" s="127">
        <f t="shared" si="2"/>
        <v>167.33333333333334</v>
      </c>
      <c r="M13" s="195">
        <f>+M12</f>
        <v>2003</v>
      </c>
      <c r="N13" s="193">
        <f>+N12</f>
        <v>166.91666666666666</v>
      </c>
    </row>
    <row r="14" spans="1:14" ht="21" customHeight="1">
      <c r="A14" s="265">
        <v>6</v>
      </c>
      <c r="B14" s="173" t="s">
        <v>91</v>
      </c>
      <c r="C14" s="157" t="s">
        <v>38</v>
      </c>
      <c r="D14" s="148">
        <f t="shared" si="0"/>
        <v>6</v>
      </c>
      <c r="E14" s="149">
        <v>154</v>
      </c>
      <c r="F14" s="41">
        <v>154</v>
      </c>
      <c r="G14" s="41">
        <v>133</v>
      </c>
      <c r="H14" s="41">
        <v>147</v>
      </c>
      <c r="I14" s="41">
        <v>177</v>
      </c>
      <c r="J14" s="41">
        <v>190</v>
      </c>
      <c r="K14" s="149">
        <f t="shared" si="1"/>
        <v>955</v>
      </c>
      <c r="L14" s="219">
        <f t="shared" si="2"/>
        <v>159.16666666666666</v>
      </c>
      <c r="M14" s="217">
        <f>+K14+K15</f>
        <v>1937</v>
      </c>
      <c r="N14" s="194">
        <f>+M14/(D14+D15)</f>
        <v>161.41666666666666</v>
      </c>
    </row>
    <row r="15" spans="1:14" ht="21" customHeight="1" thickBot="1">
      <c r="A15" s="266">
        <v>12</v>
      </c>
      <c r="B15" s="172" t="s">
        <v>93</v>
      </c>
      <c r="C15" s="176" t="s">
        <v>38</v>
      </c>
      <c r="D15" s="64">
        <f t="shared" si="0"/>
        <v>6</v>
      </c>
      <c r="E15" s="78">
        <v>182</v>
      </c>
      <c r="F15" s="7">
        <v>143</v>
      </c>
      <c r="G15" s="7">
        <v>139</v>
      </c>
      <c r="H15" s="7">
        <v>169</v>
      </c>
      <c r="I15" s="7">
        <v>158</v>
      </c>
      <c r="J15" s="7">
        <v>191</v>
      </c>
      <c r="K15" s="78">
        <f t="shared" si="1"/>
        <v>982</v>
      </c>
      <c r="L15" s="65">
        <f t="shared" si="2"/>
        <v>163.66666666666666</v>
      </c>
      <c r="M15" s="184">
        <f>+M14</f>
        <v>1937</v>
      </c>
      <c r="N15" s="161">
        <f>+N14</f>
        <v>161.41666666666666</v>
      </c>
    </row>
    <row r="16" spans="1:14" ht="21" customHeight="1">
      <c r="A16" s="261">
        <v>7</v>
      </c>
      <c r="B16" s="170" t="s">
        <v>67</v>
      </c>
      <c r="C16" s="174" t="s">
        <v>37</v>
      </c>
      <c r="D16" s="165">
        <f t="shared" si="0"/>
        <v>6</v>
      </c>
      <c r="E16" s="73">
        <v>173</v>
      </c>
      <c r="F16" s="73">
        <v>204</v>
      </c>
      <c r="G16" s="73">
        <v>171</v>
      </c>
      <c r="H16" s="73">
        <v>132</v>
      </c>
      <c r="I16" s="73">
        <v>157</v>
      </c>
      <c r="J16" s="73">
        <v>210</v>
      </c>
      <c r="K16" s="73">
        <f t="shared" si="1"/>
        <v>1047</v>
      </c>
      <c r="L16" s="123">
        <f t="shared" si="2"/>
        <v>174.5</v>
      </c>
      <c r="M16" s="183">
        <f>+K16+K17</f>
        <v>1932</v>
      </c>
      <c r="N16" s="192">
        <f>+M16/(D16+D17)</f>
        <v>161</v>
      </c>
    </row>
    <row r="17" spans="1:14" ht="21" customHeight="1" thickBot="1">
      <c r="A17" s="262">
        <v>14</v>
      </c>
      <c r="B17" s="172" t="s">
        <v>85</v>
      </c>
      <c r="C17" s="176" t="s">
        <v>37</v>
      </c>
      <c r="D17" s="168">
        <f t="shared" si="0"/>
        <v>6</v>
      </c>
      <c r="E17" s="28">
        <v>89</v>
      </c>
      <c r="F17" s="28">
        <v>150</v>
      </c>
      <c r="G17" s="28">
        <v>176</v>
      </c>
      <c r="H17" s="28">
        <v>151</v>
      </c>
      <c r="I17" s="28">
        <v>151</v>
      </c>
      <c r="J17" s="28">
        <v>168</v>
      </c>
      <c r="K17" s="28">
        <f t="shared" si="1"/>
        <v>885</v>
      </c>
      <c r="L17" s="127">
        <f t="shared" si="2"/>
        <v>147.5</v>
      </c>
      <c r="M17" s="195">
        <f>+M16</f>
        <v>1932</v>
      </c>
      <c r="N17" s="193">
        <f>+N16</f>
        <v>161</v>
      </c>
    </row>
    <row r="18" spans="1:14" ht="21" customHeight="1">
      <c r="A18" s="260">
        <v>8</v>
      </c>
      <c r="B18" s="173" t="s">
        <v>59</v>
      </c>
      <c r="C18" s="157" t="s">
        <v>0</v>
      </c>
      <c r="D18" s="185">
        <f t="shared" si="0"/>
        <v>6</v>
      </c>
      <c r="E18" s="42">
        <v>232</v>
      </c>
      <c r="F18" s="42">
        <v>174</v>
      </c>
      <c r="G18" s="42">
        <v>139</v>
      </c>
      <c r="H18" s="42">
        <v>147</v>
      </c>
      <c r="I18" s="42">
        <v>169</v>
      </c>
      <c r="J18" s="42">
        <v>139</v>
      </c>
      <c r="K18" s="42">
        <f t="shared" si="1"/>
        <v>1000</v>
      </c>
      <c r="L18" s="167">
        <f t="shared" si="2"/>
        <v>166.66666666666666</v>
      </c>
      <c r="M18" s="217">
        <f>+K18+K19</f>
        <v>1921</v>
      </c>
      <c r="N18" s="194">
        <f>+M18/(D18+D19)</f>
        <v>160.08333333333334</v>
      </c>
    </row>
    <row r="19" spans="1:14" ht="21" customHeight="1" thickBot="1">
      <c r="A19" s="262">
        <v>16</v>
      </c>
      <c r="B19" s="172" t="s">
        <v>62</v>
      </c>
      <c r="C19" s="176" t="s">
        <v>0</v>
      </c>
      <c r="D19" s="168">
        <f t="shared" si="0"/>
        <v>6</v>
      </c>
      <c r="E19" s="28">
        <v>159</v>
      </c>
      <c r="F19" s="28">
        <v>153</v>
      </c>
      <c r="G19" s="28">
        <v>145</v>
      </c>
      <c r="H19" s="28">
        <v>152</v>
      </c>
      <c r="I19" s="28">
        <v>149</v>
      </c>
      <c r="J19" s="28">
        <v>163</v>
      </c>
      <c r="K19" s="28">
        <f t="shared" si="1"/>
        <v>921</v>
      </c>
      <c r="L19" s="127">
        <f t="shared" si="2"/>
        <v>153.5</v>
      </c>
      <c r="M19" s="184">
        <f>+M18</f>
        <v>1921</v>
      </c>
      <c r="N19" s="161">
        <f>+N18</f>
        <v>160.08333333333334</v>
      </c>
    </row>
    <row r="20" spans="1:14" ht="21" customHeight="1">
      <c r="A20" s="261">
        <v>9</v>
      </c>
      <c r="B20" s="170" t="s">
        <v>61</v>
      </c>
      <c r="C20" s="174" t="s">
        <v>0</v>
      </c>
      <c r="D20" s="165">
        <f t="shared" si="0"/>
        <v>6</v>
      </c>
      <c r="E20" s="73">
        <v>124</v>
      </c>
      <c r="F20" s="73">
        <v>145</v>
      </c>
      <c r="G20" s="73">
        <v>150</v>
      </c>
      <c r="H20" s="73">
        <v>147</v>
      </c>
      <c r="I20" s="73">
        <v>136</v>
      </c>
      <c r="J20" s="73">
        <v>121</v>
      </c>
      <c r="K20" s="73">
        <f t="shared" si="1"/>
        <v>823</v>
      </c>
      <c r="L20" s="123">
        <f t="shared" si="2"/>
        <v>137.16666666666666</v>
      </c>
      <c r="M20" s="183">
        <f>+K20+K21</f>
        <v>1865</v>
      </c>
      <c r="N20" s="192">
        <f>+M20/(D20+D21)</f>
        <v>155.41666666666666</v>
      </c>
    </row>
    <row r="21" spans="1:14" ht="21" customHeight="1" thickBot="1">
      <c r="A21" s="262">
        <v>18</v>
      </c>
      <c r="B21" s="172" t="s">
        <v>60</v>
      </c>
      <c r="C21" s="176" t="s">
        <v>0</v>
      </c>
      <c r="D21" s="168">
        <f t="shared" si="0"/>
        <v>6</v>
      </c>
      <c r="E21" s="28">
        <v>183</v>
      </c>
      <c r="F21" s="28">
        <v>202</v>
      </c>
      <c r="G21" s="28">
        <v>167</v>
      </c>
      <c r="H21" s="28">
        <v>169</v>
      </c>
      <c r="I21" s="28">
        <v>168</v>
      </c>
      <c r="J21" s="28">
        <v>153</v>
      </c>
      <c r="K21" s="28">
        <f t="shared" si="1"/>
        <v>1042</v>
      </c>
      <c r="L21" s="127">
        <f t="shared" si="2"/>
        <v>173.66666666666666</v>
      </c>
      <c r="M21" s="195">
        <f>+M20</f>
        <v>1865</v>
      </c>
      <c r="N21" s="193">
        <f>+N20</f>
        <v>155.41666666666666</v>
      </c>
    </row>
    <row r="22" spans="1:14" ht="21" customHeight="1">
      <c r="A22" s="260">
        <v>10</v>
      </c>
      <c r="B22" s="173" t="s">
        <v>65</v>
      </c>
      <c r="C22" s="157" t="s">
        <v>2</v>
      </c>
      <c r="D22" s="185">
        <f t="shared" si="0"/>
        <v>6</v>
      </c>
      <c r="E22" s="42">
        <v>186</v>
      </c>
      <c r="F22" s="42">
        <v>161</v>
      </c>
      <c r="G22" s="42">
        <v>149</v>
      </c>
      <c r="H22" s="42">
        <v>128</v>
      </c>
      <c r="I22" s="42">
        <v>120</v>
      </c>
      <c r="J22" s="42">
        <v>137</v>
      </c>
      <c r="K22" s="42">
        <f t="shared" si="1"/>
        <v>881</v>
      </c>
      <c r="L22" s="167">
        <f t="shared" si="2"/>
        <v>146.83333333333334</v>
      </c>
      <c r="M22" s="217">
        <f>+K22+K23</f>
        <v>1852</v>
      </c>
      <c r="N22" s="194">
        <f>+M22/(D22+D23)</f>
        <v>154.33333333333334</v>
      </c>
    </row>
    <row r="23" spans="1:14" ht="21" customHeight="1" thickBot="1">
      <c r="A23" s="262">
        <v>20</v>
      </c>
      <c r="B23" s="172" t="s">
        <v>70</v>
      </c>
      <c r="C23" s="176" t="s">
        <v>2</v>
      </c>
      <c r="D23" s="168">
        <f t="shared" si="0"/>
        <v>6</v>
      </c>
      <c r="E23" s="28">
        <v>146</v>
      </c>
      <c r="F23" s="28">
        <v>189</v>
      </c>
      <c r="G23" s="28">
        <v>166</v>
      </c>
      <c r="H23" s="28">
        <v>159</v>
      </c>
      <c r="I23" s="28">
        <v>154</v>
      </c>
      <c r="J23" s="28">
        <v>157</v>
      </c>
      <c r="K23" s="28">
        <f t="shared" si="1"/>
        <v>971</v>
      </c>
      <c r="L23" s="127">
        <f t="shared" si="2"/>
        <v>161.83333333333334</v>
      </c>
      <c r="M23" s="184">
        <f>+M22</f>
        <v>1852</v>
      </c>
      <c r="N23" s="161">
        <f>+N22</f>
        <v>154.33333333333334</v>
      </c>
    </row>
    <row r="24" spans="1:14" ht="21" customHeight="1"/>
    <row r="25" spans="1:14" ht="21" customHeight="1" thickBot="1"/>
    <row r="26" spans="1:14" ht="21" customHeight="1" thickBot="1">
      <c r="B26" s="86" t="s">
        <v>72</v>
      </c>
    </row>
    <row r="27" spans="1:14" ht="21" customHeight="1" thickBot="1">
      <c r="A27" s="60" t="s">
        <v>21</v>
      </c>
      <c r="B27" s="90" t="s">
        <v>50</v>
      </c>
      <c r="C27" s="92" t="s">
        <v>4</v>
      </c>
      <c r="D27" s="98" t="s">
        <v>26</v>
      </c>
      <c r="E27" s="98" t="s">
        <v>5</v>
      </c>
      <c r="F27" s="98" t="s">
        <v>6</v>
      </c>
      <c r="G27" s="98" t="s">
        <v>7</v>
      </c>
      <c r="H27" s="98" t="s">
        <v>8</v>
      </c>
      <c r="I27" s="98" t="s">
        <v>9</v>
      </c>
      <c r="J27" s="98" t="s">
        <v>10</v>
      </c>
      <c r="K27" s="124" t="s">
        <v>22</v>
      </c>
      <c r="L27" s="125" t="s">
        <v>23</v>
      </c>
      <c r="M27" s="126" t="s">
        <v>73</v>
      </c>
      <c r="N27" s="125" t="s">
        <v>33</v>
      </c>
    </row>
    <row r="28" spans="1:14" ht="21" customHeight="1">
      <c r="A28" s="261">
        <v>1</v>
      </c>
      <c r="B28" s="128" t="s">
        <v>69</v>
      </c>
      <c r="C28" s="73" t="s">
        <v>2</v>
      </c>
      <c r="D28" s="84">
        <f t="shared" ref="D28:D33" si="3">COUNTIF(E28:J28,"&gt;0")</f>
        <v>6</v>
      </c>
      <c r="E28" s="75">
        <v>192</v>
      </c>
      <c r="F28" s="73">
        <v>207</v>
      </c>
      <c r="G28" s="73">
        <v>158</v>
      </c>
      <c r="H28" s="73">
        <v>174</v>
      </c>
      <c r="I28" s="73">
        <v>259</v>
      </c>
      <c r="J28" s="72">
        <v>188</v>
      </c>
      <c r="K28" s="71">
        <f t="shared" ref="K28:K33" si="4">+SUM(E28:J28)</f>
        <v>1178</v>
      </c>
      <c r="L28" s="123">
        <f t="shared" ref="L28:L33" si="5">+K28/D28</f>
        <v>196.33333333333334</v>
      </c>
      <c r="M28" s="183">
        <f>+K28+K29</f>
        <v>2169</v>
      </c>
      <c r="N28" s="189">
        <f>+M28/(D28+D29)</f>
        <v>180.75</v>
      </c>
    </row>
    <row r="29" spans="1:14" ht="21" customHeight="1" thickBot="1">
      <c r="A29" s="262">
        <v>4</v>
      </c>
      <c r="B29" s="103" t="s">
        <v>64</v>
      </c>
      <c r="C29" s="28" t="s">
        <v>2</v>
      </c>
      <c r="D29" s="85">
        <f t="shared" si="3"/>
        <v>6</v>
      </c>
      <c r="E29" s="107">
        <v>172</v>
      </c>
      <c r="F29" s="28">
        <v>125</v>
      </c>
      <c r="G29" s="28">
        <v>148</v>
      </c>
      <c r="H29" s="28">
        <v>132</v>
      </c>
      <c r="I29" s="28">
        <v>200</v>
      </c>
      <c r="J29" s="29">
        <v>214</v>
      </c>
      <c r="K29" s="27">
        <f t="shared" si="4"/>
        <v>991</v>
      </c>
      <c r="L29" s="127">
        <f t="shared" si="5"/>
        <v>165.16666666666666</v>
      </c>
      <c r="M29" s="195">
        <f>+M28</f>
        <v>2169</v>
      </c>
      <c r="N29" s="188">
        <f>+N28</f>
        <v>180.75</v>
      </c>
    </row>
    <row r="30" spans="1:14" ht="21" customHeight="1" thickBot="1">
      <c r="A30" s="261">
        <v>2</v>
      </c>
      <c r="B30" s="103" t="s">
        <v>76</v>
      </c>
      <c r="C30" s="73" t="s">
        <v>1</v>
      </c>
      <c r="D30" s="84">
        <f t="shared" si="3"/>
        <v>6</v>
      </c>
      <c r="E30" s="75">
        <v>177</v>
      </c>
      <c r="F30" s="73">
        <v>156</v>
      </c>
      <c r="G30" s="73">
        <v>190</v>
      </c>
      <c r="H30" s="73">
        <v>141</v>
      </c>
      <c r="I30" s="73">
        <v>181</v>
      </c>
      <c r="J30" s="72">
        <v>139</v>
      </c>
      <c r="K30" s="71">
        <f t="shared" si="4"/>
        <v>984</v>
      </c>
      <c r="L30" s="123">
        <f t="shared" si="5"/>
        <v>164</v>
      </c>
      <c r="M30" s="183">
        <f>+K30+K31</f>
        <v>1947</v>
      </c>
      <c r="N30" s="189">
        <f>+M30/(D30+D31)</f>
        <v>162.25</v>
      </c>
    </row>
    <row r="31" spans="1:14" ht="21" customHeight="1" thickBot="1">
      <c r="A31" s="262">
        <v>6</v>
      </c>
      <c r="B31" s="128" t="s">
        <v>71</v>
      </c>
      <c r="C31" s="28" t="s">
        <v>1</v>
      </c>
      <c r="D31" s="85">
        <f t="shared" si="3"/>
        <v>6</v>
      </c>
      <c r="E31" s="107">
        <v>187</v>
      </c>
      <c r="F31" s="28">
        <v>150</v>
      </c>
      <c r="G31" s="28">
        <v>160</v>
      </c>
      <c r="H31" s="28">
        <v>138</v>
      </c>
      <c r="I31" s="28">
        <v>171</v>
      </c>
      <c r="J31" s="29">
        <v>157</v>
      </c>
      <c r="K31" s="27">
        <f t="shared" si="4"/>
        <v>963</v>
      </c>
      <c r="L31" s="127">
        <f t="shared" si="5"/>
        <v>160.5</v>
      </c>
      <c r="M31" s="195">
        <f>+M30</f>
        <v>1947</v>
      </c>
      <c r="N31" s="188">
        <f>+N30</f>
        <v>162.25</v>
      </c>
    </row>
    <row r="32" spans="1:14" ht="21" customHeight="1">
      <c r="A32" s="261">
        <v>3</v>
      </c>
      <c r="B32" s="147" t="s">
        <v>74</v>
      </c>
      <c r="C32" s="42" t="s">
        <v>37</v>
      </c>
      <c r="D32" s="43">
        <f t="shared" si="3"/>
        <v>6</v>
      </c>
      <c r="E32" s="53">
        <v>147</v>
      </c>
      <c r="F32" s="42">
        <v>171</v>
      </c>
      <c r="G32" s="42">
        <v>147</v>
      </c>
      <c r="H32" s="42">
        <v>192</v>
      </c>
      <c r="I32" s="42">
        <v>171</v>
      </c>
      <c r="J32" s="54">
        <v>171</v>
      </c>
      <c r="K32" s="55">
        <f t="shared" si="4"/>
        <v>999</v>
      </c>
      <c r="L32" s="167">
        <f t="shared" si="5"/>
        <v>166.5</v>
      </c>
      <c r="M32" s="183">
        <f>+K32+K33</f>
        <v>1911</v>
      </c>
      <c r="N32" s="189">
        <f>+M32/(D32+D33)</f>
        <v>159.25</v>
      </c>
    </row>
    <row r="33" spans="1:14" ht="21" customHeight="1" thickBot="1">
      <c r="A33" s="262">
        <v>2</v>
      </c>
      <c r="B33" s="103" t="s">
        <v>68</v>
      </c>
      <c r="C33" s="28" t="s">
        <v>37</v>
      </c>
      <c r="D33" s="85">
        <f t="shared" si="3"/>
        <v>6</v>
      </c>
      <c r="E33" s="107">
        <v>110</v>
      </c>
      <c r="F33" s="28">
        <v>132</v>
      </c>
      <c r="G33" s="28">
        <v>152</v>
      </c>
      <c r="H33" s="28">
        <v>177</v>
      </c>
      <c r="I33" s="28">
        <v>151</v>
      </c>
      <c r="J33" s="29">
        <v>190</v>
      </c>
      <c r="K33" s="27">
        <f t="shared" si="4"/>
        <v>912</v>
      </c>
      <c r="L33" s="127">
        <f t="shared" si="5"/>
        <v>152</v>
      </c>
      <c r="M33" s="195">
        <f>+M32</f>
        <v>1911</v>
      </c>
      <c r="N33" s="188">
        <f>+N32</f>
        <v>159.25</v>
      </c>
    </row>
  </sheetData>
  <sortState ref="B28:N33">
    <sortCondition descending="1" ref="M28:M33"/>
  </sortState>
  <mergeCells count="15">
    <mergeCell ref="A32:A33"/>
    <mergeCell ref="A20:A21"/>
    <mergeCell ref="A22:A23"/>
    <mergeCell ref="A28:A29"/>
    <mergeCell ref="A30:A31"/>
    <mergeCell ref="A10:A11"/>
    <mergeCell ref="A12:A13"/>
    <mergeCell ref="A14:A15"/>
    <mergeCell ref="A16:A17"/>
    <mergeCell ref="A18:A19"/>
    <mergeCell ref="A6:A7"/>
    <mergeCell ref="B1:L1"/>
    <mergeCell ref="A4:A5"/>
    <mergeCell ref="A8:A9"/>
    <mergeCell ref="C2:L2"/>
  </mergeCells>
  <conditionalFormatting sqref="N4:N2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28:N3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4:L2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28:L3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zoomScale="80" zoomScaleNormal="80" workbookViewId="0">
      <selection activeCell="M4" sqref="M4"/>
    </sheetView>
  </sheetViews>
  <sheetFormatPr baseColWidth="10" defaultColWidth="11.42578125" defaultRowHeight="15"/>
  <cols>
    <col min="1" max="1" width="5.42578125" style="1" customWidth="1"/>
    <col min="2" max="2" width="32.85546875" style="1" bestFit="1" customWidth="1"/>
    <col min="3" max="3" width="16" style="1" bestFit="1" customWidth="1"/>
    <col min="4" max="4" width="9.7109375" style="1" bestFit="1" customWidth="1"/>
    <col min="5" max="10" width="6.28515625" style="1" customWidth="1"/>
    <col min="11" max="11" width="8.7109375" style="1" customWidth="1"/>
    <col min="12" max="12" width="9.7109375" style="1" customWidth="1"/>
    <col min="13" max="13" width="11.42578125" style="1"/>
    <col min="14" max="14" width="12.42578125" style="1" bestFit="1" customWidth="1"/>
    <col min="15" max="16384" width="11.42578125" style="1"/>
  </cols>
  <sheetData>
    <row r="1" spans="1:14" ht="31.5" customHeight="1" thickBot="1">
      <c r="B1" s="256" t="s">
        <v>53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8"/>
    </row>
    <row r="2" spans="1:14" ht="21" customHeight="1" thickBot="1">
      <c r="B2" s="275" t="s">
        <v>30</v>
      </c>
      <c r="C2" s="276"/>
      <c r="D2" s="277"/>
      <c r="E2" s="272" t="s">
        <v>28</v>
      </c>
      <c r="F2" s="273"/>
      <c r="G2" s="273"/>
      <c r="H2" s="273"/>
      <c r="I2" s="273"/>
      <c r="J2" s="274"/>
    </row>
    <row r="3" spans="1:14" ht="21" customHeight="1" thickBot="1">
      <c r="A3" s="66" t="s">
        <v>21</v>
      </c>
      <c r="B3" s="143" t="s">
        <v>3</v>
      </c>
      <c r="C3" s="144" t="s">
        <v>4</v>
      </c>
      <c r="D3" s="144" t="s">
        <v>26</v>
      </c>
      <c r="E3" s="144" t="s">
        <v>5</v>
      </c>
      <c r="F3" s="144" t="s">
        <v>6</v>
      </c>
      <c r="G3" s="144" t="s">
        <v>7</v>
      </c>
      <c r="H3" s="144" t="s">
        <v>8</v>
      </c>
      <c r="I3" s="144" t="s">
        <v>9</v>
      </c>
      <c r="J3" s="144" t="s">
        <v>10</v>
      </c>
      <c r="K3" s="124" t="s">
        <v>22</v>
      </c>
      <c r="L3" s="125" t="s">
        <v>25</v>
      </c>
      <c r="M3" s="126" t="s">
        <v>32</v>
      </c>
      <c r="N3" s="125" t="s">
        <v>33</v>
      </c>
    </row>
    <row r="4" spans="1:14" ht="21" customHeight="1">
      <c r="A4" s="261">
        <v>1</v>
      </c>
      <c r="B4" s="178" t="s">
        <v>45</v>
      </c>
      <c r="C4" s="162" t="s">
        <v>1</v>
      </c>
      <c r="D4" s="84">
        <f t="shared" ref="D4:D13" si="0">COUNTIF(E4:J4,"&gt;0")</f>
        <v>6</v>
      </c>
      <c r="E4" s="73">
        <v>152</v>
      </c>
      <c r="F4" s="73">
        <v>157</v>
      </c>
      <c r="G4" s="73">
        <v>158</v>
      </c>
      <c r="H4" s="73">
        <v>162</v>
      </c>
      <c r="I4" s="73">
        <v>148</v>
      </c>
      <c r="J4" s="138">
        <v>165</v>
      </c>
      <c r="K4" s="73">
        <f t="shared" ref="K4:K13" si="1">+SUM(E4:J4)</f>
        <v>942</v>
      </c>
      <c r="L4" s="122">
        <f t="shared" ref="L4:L13" si="2">+K4/D4</f>
        <v>157</v>
      </c>
      <c r="M4" s="183">
        <f>+K4+K5</f>
        <v>1980</v>
      </c>
      <c r="N4" s="189">
        <f>+M4/(D4+D5)</f>
        <v>165</v>
      </c>
    </row>
    <row r="5" spans="1:14" ht="21" customHeight="1" thickBot="1">
      <c r="A5" s="265"/>
      <c r="B5" s="120" t="s">
        <v>46</v>
      </c>
      <c r="C5" s="163" t="s">
        <v>1</v>
      </c>
      <c r="D5" s="18">
        <f t="shared" si="0"/>
        <v>6</v>
      </c>
      <c r="E5" s="19">
        <v>146</v>
      </c>
      <c r="F5" s="19">
        <v>190</v>
      </c>
      <c r="G5" s="19">
        <v>184</v>
      </c>
      <c r="H5" s="19">
        <v>134</v>
      </c>
      <c r="I5" s="19">
        <v>190</v>
      </c>
      <c r="J5" s="119">
        <v>194</v>
      </c>
      <c r="K5" s="19">
        <f t="shared" si="1"/>
        <v>1038</v>
      </c>
      <c r="L5" s="25">
        <f t="shared" si="2"/>
        <v>173</v>
      </c>
      <c r="M5" s="184">
        <f>+M4</f>
        <v>1980</v>
      </c>
      <c r="N5" s="190">
        <f>+N4</f>
        <v>165</v>
      </c>
    </row>
    <row r="6" spans="1:14" ht="21" customHeight="1">
      <c r="A6" s="261">
        <v>2</v>
      </c>
      <c r="B6" s="178" t="s">
        <v>42</v>
      </c>
      <c r="C6" s="162" t="s">
        <v>37</v>
      </c>
      <c r="D6" s="84">
        <f t="shared" si="0"/>
        <v>6</v>
      </c>
      <c r="E6" s="73">
        <v>190</v>
      </c>
      <c r="F6" s="73">
        <v>168</v>
      </c>
      <c r="G6" s="73">
        <v>156</v>
      </c>
      <c r="H6" s="73">
        <v>158</v>
      </c>
      <c r="I6" s="73">
        <v>196</v>
      </c>
      <c r="J6" s="138">
        <v>180</v>
      </c>
      <c r="K6" s="73">
        <f t="shared" si="1"/>
        <v>1048</v>
      </c>
      <c r="L6" s="122">
        <f t="shared" si="2"/>
        <v>174.66666666666666</v>
      </c>
      <c r="M6" s="183">
        <f>+K6+K7</f>
        <v>1938</v>
      </c>
      <c r="N6" s="192">
        <f>+M6/(D6+D7)</f>
        <v>161.5</v>
      </c>
    </row>
    <row r="7" spans="1:14" ht="21" customHeight="1" thickBot="1">
      <c r="A7" s="262"/>
      <c r="B7" s="129" t="s">
        <v>41</v>
      </c>
      <c r="C7" s="164" t="s">
        <v>37</v>
      </c>
      <c r="D7" s="85">
        <f t="shared" si="0"/>
        <v>6</v>
      </c>
      <c r="E7" s="28">
        <v>150</v>
      </c>
      <c r="F7" s="28">
        <v>136</v>
      </c>
      <c r="G7" s="28">
        <v>135</v>
      </c>
      <c r="H7" s="28">
        <v>146</v>
      </c>
      <c r="I7" s="28">
        <v>160</v>
      </c>
      <c r="J7" s="121">
        <v>163</v>
      </c>
      <c r="K7" s="28">
        <f t="shared" si="1"/>
        <v>890</v>
      </c>
      <c r="L7" s="112">
        <f t="shared" si="2"/>
        <v>148.33333333333334</v>
      </c>
      <c r="M7" s="195">
        <f>+M6</f>
        <v>1938</v>
      </c>
      <c r="N7" s="193">
        <f>+N6</f>
        <v>161.5</v>
      </c>
    </row>
    <row r="8" spans="1:14" ht="21" customHeight="1">
      <c r="A8" s="260">
        <v>3</v>
      </c>
      <c r="B8" s="214" t="s">
        <v>43</v>
      </c>
      <c r="C8" s="215" t="s">
        <v>37</v>
      </c>
      <c r="D8" s="148">
        <f t="shared" si="0"/>
        <v>6</v>
      </c>
      <c r="E8" s="41">
        <v>170</v>
      </c>
      <c r="F8" s="41">
        <v>169</v>
      </c>
      <c r="G8" s="41">
        <v>192</v>
      </c>
      <c r="H8" s="41">
        <v>200</v>
      </c>
      <c r="I8" s="41">
        <v>159</v>
      </c>
      <c r="J8" s="216">
        <v>163</v>
      </c>
      <c r="K8" s="41">
        <f t="shared" si="1"/>
        <v>1053</v>
      </c>
      <c r="L8" s="150">
        <f t="shared" si="2"/>
        <v>175.5</v>
      </c>
      <c r="M8" s="217">
        <f>+K8+K9</f>
        <v>1802</v>
      </c>
      <c r="N8" s="194">
        <f>+M8/(D8+D9)</f>
        <v>150.16666666666666</v>
      </c>
    </row>
    <row r="9" spans="1:14" ht="21" customHeight="1" thickBot="1">
      <c r="A9" s="262"/>
      <c r="B9" s="129" t="s">
        <v>44</v>
      </c>
      <c r="C9" s="164" t="s">
        <v>37</v>
      </c>
      <c r="D9" s="64">
        <f t="shared" si="0"/>
        <v>6</v>
      </c>
      <c r="E9" s="7">
        <v>98</v>
      </c>
      <c r="F9" s="7">
        <v>125</v>
      </c>
      <c r="G9" s="7">
        <v>130</v>
      </c>
      <c r="H9" s="7">
        <v>122</v>
      </c>
      <c r="I9" s="7">
        <v>139</v>
      </c>
      <c r="J9" s="179">
        <v>135</v>
      </c>
      <c r="K9" s="7">
        <f t="shared" si="1"/>
        <v>749</v>
      </c>
      <c r="L9" s="96">
        <f t="shared" si="2"/>
        <v>124.83333333333333</v>
      </c>
      <c r="M9" s="184">
        <f>+M8</f>
        <v>1802</v>
      </c>
      <c r="N9" s="190">
        <f>+N8</f>
        <v>150.16666666666666</v>
      </c>
    </row>
    <row r="10" spans="1:14" ht="21" customHeight="1">
      <c r="A10" s="261">
        <v>4</v>
      </c>
      <c r="B10" s="71" t="s">
        <v>95</v>
      </c>
      <c r="C10" s="162" t="s">
        <v>2</v>
      </c>
      <c r="D10" s="84">
        <f t="shared" si="0"/>
        <v>6</v>
      </c>
      <c r="E10" s="75">
        <v>122</v>
      </c>
      <c r="F10" s="73">
        <v>144</v>
      </c>
      <c r="G10" s="73">
        <v>134</v>
      </c>
      <c r="H10" s="73">
        <v>145</v>
      </c>
      <c r="I10" s="73">
        <v>153</v>
      </c>
      <c r="J10" s="138">
        <v>146</v>
      </c>
      <c r="K10" s="73">
        <f t="shared" si="1"/>
        <v>844</v>
      </c>
      <c r="L10" s="122">
        <f t="shared" si="2"/>
        <v>140.66666666666666</v>
      </c>
      <c r="M10" s="183">
        <f>+K10+K11</f>
        <v>1716</v>
      </c>
      <c r="N10" s="192">
        <f>+M10/(D10+D11)</f>
        <v>143</v>
      </c>
    </row>
    <row r="11" spans="1:14" ht="21" customHeight="1" thickBot="1">
      <c r="A11" s="262">
        <v>2</v>
      </c>
      <c r="B11" s="129" t="s">
        <v>97</v>
      </c>
      <c r="C11" s="164" t="s">
        <v>2</v>
      </c>
      <c r="D11" s="85">
        <f t="shared" si="0"/>
        <v>6</v>
      </c>
      <c r="E11" s="107">
        <v>139</v>
      </c>
      <c r="F11" s="28">
        <v>134</v>
      </c>
      <c r="G11" s="28">
        <v>135</v>
      </c>
      <c r="H11" s="28">
        <v>173</v>
      </c>
      <c r="I11" s="28">
        <v>151</v>
      </c>
      <c r="J11" s="121">
        <v>140</v>
      </c>
      <c r="K11" s="28">
        <f t="shared" si="1"/>
        <v>872</v>
      </c>
      <c r="L11" s="112">
        <f t="shared" si="2"/>
        <v>145.33333333333334</v>
      </c>
      <c r="M11" s="195">
        <f>+M10</f>
        <v>1716</v>
      </c>
      <c r="N11" s="193">
        <f>+N10</f>
        <v>143</v>
      </c>
    </row>
    <row r="12" spans="1:14" ht="21" customHeight="1">
      <c r="A12" s="265">
        <v>5</v>
      </c>
      <c r="B12" s="214" t="s">
        <v>47</v>
      </c>
      <c r="C12" s="215" t="s">
        <v>1</v>
      </c>
      <c r="D12" s="43">
        <f t="shared" si="0"/>
        <v>6</v>
      </c>
      <c r="E12" s="53">
        <v>173</v>
      </c>
      <c r="F12" s="42">
        <v>193</v>
      </c>
      <c r="G12" s="42">
        <v>116</v>
      </c>
      <c r="H12" s="42">
        <v>125</v>
      </c>
      <c r="I12" s="42">
        <v>167</v>
      </c>
      <c r="J12" s="218">
        <v>160</v>
      </c>
      <c r="K12" s="42">
        <f t="shared" si="1"/>
        <v>934</v>
      </c>
      <c r="L12" s="114">
        <f t="shared" si="2"/>
        <v>155.66666666666666</v>
      </c>
      <c r="M12" s="220">
        <f>+K12+K13</f>
        <v>1690</v>
      </c>
      <c r="N12" s="222">
        <f>+M12/(D12+D13)</f>
        <v>140.83333333333334</v>
      </c>
    </row>
    <row r="13" spans="1:14" ht="21" customHeight="1" thickBot="1">
      <c r="A13" s="266"/>
      <c r="B13" s="129" t="s">
        <v>48</v>
      </c>
      <c r="C13" s="164" t="s">
        <v>1</v>
      </c>
      <c r="D13" s="85">
        <f t="shared" si="0"/>
        <v>6</v>
      </c>
      <c r="E13" s="107">
        <v>132</v>
      </c>
      <c r="F13" s="28">
        <v>143</v>
      </c>
      <c r="G13" s="28">
        <v>131</v>
      </c>
      <c r="H13" s="28">
        <v>121</v>
      </c>
      <c r="I13" s="28">
        <v>101</v>
      </c>
      <c r="J13" s="121">
        <v>128</v>
      </c>
      <c r="K13" s="28">
        <f t="shared" si="1"/>
        <v>756</v>
      </c>
      <c r="L13" s="112">
        <f t="shared" si="2"/>
        <v>126</v>
      </c>
      <c r="M13" s="221">
        <f>+M12</f>
        <v>1690</v>
      </c>
      <c r="N13" s="223">
        <f>+N12</f>
        <v>140.83333333333334</v>
      </c>
    </row>
    <row r="14" spans="1:14" ht="21" customHeight="1" thickBot="1">
      <c r="A14" s="36"/>
      <c r="B14" s="200" t="s">
        <v>49</v>
      </c>
      <c r="C14" s="201" t="s">
        <v>38</v>
      </c>
      <c r="D14" s="202">
        <f t="shared" ref="D14" si="3">COUNTIF(E14:J14,"&gt;0")</f>
        <v>6</v>
      </c>
      <c r="E14" s="203">
        <v>158</v>
      </c>
      <c r="F14" s="204">
        <v>180</v>
      </c>
      <c r="G14" s="204">
        <v>167</v>
      </c>
      <c r="H14" s="204">
        <v>163</v>
      </c>
      <c r="I14" s="204">
        <v>162</v>
      </c>
      <c r="J14" s="205">
        <v>138</v>
      </c>
      <c r="K14" s="204">
        <f t="shared" ref="K14" si="4">+SUM(E14:J14)</f>
        <v>968</v>
      </c>
      <c r="L14" s="206">
        <f t="shared" ref="L14" si="5">+K14/D14</f>
        <v>161.33333333333334</v>
      </c>
      <c r="M14" s="39"/>
      <c r="N14" s="40"/>
    </row>
    <row r="15" spans="1:14" ht="21" customHeight="1" thickBot="1">
      <c r="A15" s="207"/>
      <c r="B15" s="208" t="s">
        <v>40</v>
      </c>
      <c r="C15" s="209" t="s">
        <v>2</v>
      </c>
      <c r="D15" s="210">
        <f>COUNTIF(E15:J15,"&gt;0")</f>
        <v>6</v>
      </c>
      <c r="E15" s="211">
        <v>153</v>
      </c>
      <c r="F15" s="211">
        <v>120</v>
      </c>
      <c r="G15" s="211">
        <v>160</v>
      </c>
      <c r="H15" s="211">
        <v>167</v>
      </c>
      <c r="I15" s="211">
        <v>167</v>
      </c>
      <c r="J15" s="212">
        <v>159</v>
      </c>
      <c r="K15" s="211">
        <f>+SUM(E15:J15)</f>
        <v>926</v>
      </c>
      <c r="L15" s="213">
        <f>+K15/D15</f>
        <v>154.33333333333334</v>
      </c>
      <c r="M15" s="199"/>
      <c r="N15" s="40"/>
    </row>
    <row r="16" spans="1:14" ht="15.75" thickBot="1">
      <c r="C16" s="177"/>
    </row>
    <row r="17" spans="1:14" ht="21" customHeight="1" thickBot="1">
      <c r="B17" s="269" t="s">
        <v>75</v>
      </c>
      <c r="C17" s="270"/>
      <c r="D17" s="271"/>
      <c r="E17" s="267" t="s">
        <v>28</v>
      </c>
      <c r="F17" s="255"/>
      <c r="G17" s="255"/>
      <c r="H17" s="255"/>
      <c r="I17" s="255"/>
      <c r="J17" s="268"/>
    </row>
    <row r="18" spans="1:14" ht="19.899999999999999" customHeight="1">
      <c r="A18" s="261">
        <v>1</v>
      </c>
      <c r="B18" s="10" t="s">
        <v>94</v>
      </c>
      <c r="C18" s="73" t="s">
        <v>1</v>
      </c>
      <c r="D18" s="84">
        <f>COUNTIF(E18:J18,"&gt;0")</f>
        <v>6</v>
      </c>
      <c r="E18" s="73">
        <v>158</v>
      </c>
      <c r="F18" s="73">
        <v>146</v>
      </c>
      <c r="G18" s="73">
        <v>121</v>
      </c>
      <c r="H18" s="73">
        <v>137</v>
      </c>
      <c r="I18" s="73">
        <v>179</v>
      </c>
      <c r="J18" s="73">
        <v>159</v>
      </c>
      <c r="K18" s="73">
        <f>+SUM(E18:J18)</f>
        <v>900</v>
      </c>
      <c r="L18" s="122">
        <f>+K18/D18</f>
        <v>150</v>
      </c>
      <c r="M18" s="183">
        <f>+K18+K19</f>
        <v>1860</v>
      </c>
      <c r="N18" s="192">
        <f>+M18/(D18+D19)</f>
        <v>155</v>
      </c>
    </row>
    <row r="19" spans="1:14" ht="19.899999999999999" customHeight="1" thickBot="1">
      <c r="A19" s="262"/>
      <c r="B19" s="6" t="s">
        <v>56</v>
      </c>
      <c r="C19" s="28" t="s">
        <v>1</v>
      </c>
      <c r="D19" s="85">
        <f>COUNTIF(E19:J19,"&gt;0")</f>
        <v>6</v>
      </c>
      <c r="E19" s="28">
        <v>144</v>
      </c>
      <c r="F19" s="28">
        <v>145</v>
      </c>
      <c r="G19" s="28">
        <v>170</v>
      </c>
      <c r="H19" s="28">
        <v>170</v>
      </c>
      <c r="I19" s="28">
        <v>152</v>
      </c>
      <c r="J19" s="28">
        <v>179</v>
      </c>
      <c r="K19" s="28">
        <f>+SUM(E19:J19)</f>
        <v>960</v>
      </c>
      <c r="L19" s="112">
        <f>+K19/D19</f>
        <v>160</v>
      </c>
      <c r="M19" s="195">
        <f>+M18</f>
        <v>1860</v>
      </c>
      <c r="N19" s="193">
        <f>+N18</f>
        <v>155</v>
      </c>
    </row>
    <row r="20" spans="1:14" ht="19.899999999999999" customHeight="1">
      <c r="A20" s="260">
        <v>2</v>
      </c>
      <c r="B20" s="180" t="s">
        <v>51</v>
      </c>
      <c r="C20" s="42" t="s">
        <v>37</v>
      </c>
      <c r="D20" s="43">
        <f>COUNTIF(E20:J20,"&gt;0")</f>
        <v>6</v>
      </c>
      <c r="E20" s="42">
        <v>127</v>
      </c>
      <c r="F20" s="42">
        <v>117</v>
      </c>
      <c r="G20" s="42">
        <v>158</v>
      </c>
      <c r="H20" s="42">
        <v>117</v>
      </c>
      <c r="I20" s="42">
        <v>157</v>
      </c>
      <c r="J20" s="42">
        <v>140</v>
      </c>
      <c r="K20" s="42">
        <f>+SUM(E20:J20)</f>
        <v>816</v>
      </c>
      <c r="L20" s="114">
        <f>+K20/D20</f>
        <v>136</v>
      </c>
      <c r="M20" s="217">
        <f>+K20+K21</f>
        <v>1680</v>
      </c>
      <c r="N20" s="194">
        <f>+M20/(D20+D21)</f>
        <v>140</v>
      </c>
    </row>
    <row r="21" spans="1:14" ht="19.899999999999999" customHeight="1" thickBot="1">
      <c r="A21" s="262"/>
      <c r="B21" s="6" t="s">
        <v>52</v>
      </c>
      <c r="C21" s="28" t="s">
        <v>37</v>
      </c>
      <c r="D21" s="85">
        <f>COUNTIF(E21:J21,"&gt;0")</f>
        <v>6</v>
      </c>
      <c r="E21" s="28">
        <v>168</v>
      </c>
      <c r="F21" s="28">
        <v>142</v>
      </c>
      <c r="G21" s="28">
        <v>166</v>
      </c>
      <c r="H21" s="28">
        <v>139</v>
      </c>
      <c r="I21" s="28">
        <v>119</v>
      </c>
      <c r="J21" s="28">
        <v>130</v>
      </c>
      <c r="K21" s="28">
        <f>+SUM(E21:J21)</f>
        <v>864</v>
      </c>
      <c r="L21" s="112">
        <f>+K21/D21</f>
        <v>144</v>
      </c>
      <c r="M21" s="195">
        <f>+M20</f>
        <v>1680</v>
      </c>
      <c r="N21" s="193">
        <f>+N20</f>
        <v>140</v>
      </c>
    </row>
  </sheetData>
  <sortState ref="B4:N13">
    <sortCondition descending="1" ref="M4:M13"/>
  </sortState>
  <mergeCells count="12">
    <mergeCell ref="A4:A5"/>
    <mergeCell ref="A6:A7"/>
    <mergeCell ref="A8:A9"/>
    <mergeCell ref="B1:N1"/>
    <mergeCell ref="E2:J2"/>
    <mergeCell ref="B2:D2"/>
    <mergeCell ref="E17:J17"/>
    <mergeCell ref="B17:D17"/>
    <mergeCell ref="A10:A11"/>
    <mergeCell ref="A12:A13"/>
    <mergeCell ref="A20:A21"/>
    <mergeCell ref="A18:A19"/>
  </mergeCells>
  <conditionalFormatting sqref="N18:N2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4:N13 N1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61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70" zoomScaleNormal="70" workbookViewId="0">
      <selection activeCell="R8" sqref="R8"/>
    </sheetView>
  </sheetViews>
  <sheetFormatPr baseColWidth="10" defaultColWidth="11.42578125" defaultRowHeight="15"/>
  <cols>
    <col min="1" max="1" width="5.42578125" style="1" customWidth="1"/>
    <col min="2" max="2" width="32.85546875" style="1" bestFit="1" customWidth="1"/>
    <col min="3" max="3" width="15.7109375" style="1" bestFit="1" customWidth="1"/>
    <col min="4" max="4" width="9.7109375" style="1" bestFit="1" customWidth="1"/>
    <col min="5" max="8" width="6.28515625" style="1" customWidth="1"/>
    <col min="9" max="9" width="8.7109375" style="1" customWidth="1"/>
    <col min="10" max="10" width="9.7109375" style="1" customWidth="1"/>
    <col min="11" max="11" width="13.5703125" style="13" bestFit="1" customWidth="1"/>
    <col min="12" max="12" width="13.85546875" style="15" bestFit="1" customWidth="1"/>
    <col min="13" max="16384" width="11.42578125" style="1"/>
  </cols>
  <sheetData>
    <row r="1" spans="1:12" ht="31.5" customHeight="1" thickBot="1">
      <c r="B1" s="256" t="s">
        <v>39</v>
      </c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2" ht="21" customHeight="1" thickBot="1">
      <c r="B2" s="12" t="s">
        <v>30</v>
      </c>
      <c r="E2" s="267" t="s">
        <v>29</v>
      </c>
      <c r="F2" s="255"/>
      <c r="G2" s="255"/>
      <c r="H2" s="268"/>
      <c r="K2" s="14"/>
      <c r="L2" s="16"/>
    </row>
    <row r="3" spans="1:12" ht="21" customHeight="1" thickBot="1">
      <c r="A3" s="45" t="s">
        <v>21</v>
      </c>
      <c r="B3" s="87" t="s">
        <v>3</v>
      </c>
      <c r="C3" s="88" t="s">
        <v>4</v>
      </c>
      <c r="D3" s="88" t="s">
        <v>26</v>
      </c>
      <c r="E3" s="88" t="s">
        <v>5</v>
      </c>
      <c r="F3" s="88" t="s">
        <v>6</v>
      </c>
      <c r="G3" s="88" t="s">
        <v>7</v>
      </c>
      <c r="H3" s="88" t="s">
        <v>8</v>
      </c>
      <c r="I3" s="58" t="s">
        <v>22</v>
      </c>
      <c r="J3" s="59" t="s">
        <v>23</v>
      </c>
      <c r="K3" s="197" t="s">
        <v>57</v>
      </c>
      <c r="L3" s="198" t="s">
        <v>58</v>
      </c>
    </row>
    <row r="4" spans="1:12" ht="21" customHeight="1">
      <c r="A4" s="296">
        <v>1</v>
      </c>
      <c r="B4" s="254" t="s">
        <v>45</v>
      </c>
      <c r="C4" s="162" t="s">
        <v>1</v>
      </c>
      <c r="D4" s="165">
        <f>COUNTIF(E4:H4,"&gt;0")</f>
        <v>4</v>
      </c>
      <c r="E4" s="73">
        <v>156</v>
      </c>
      <c r="F4" s="73">
        <v>184</v>
      </c>
      <c r="G4" s="73">
        <v>186</v>
      </c>
      <c r="H4" s="73">
        <v>157</v>
      </c>
      <c r="I4" s="73">
        <f>+SUM(E4:H4)</f>
        <v>683</v>
      </c>
      <c r="J4" s="122">
        <f>+I4/D4</f>
        <v>170.75</v>
      </c>
      <c r="K4" s="290">
        <f>+SUM(I4:I7)</f>
        <v>2438</v>
      </c>
      <c r="L4" s="281">
        <f>+K4/(D4+D5+D6+D7)</f>
        <v>152.375</v>
      </c>
    </row>
    <row r="5" spans="1:12" ht="21" customHeight="1">
      <c r="A5" s="297"/>
      <c r="B5" s="239" t="s">
        <v>47</v>
      </c>
      <c r="C5" s="163" t="s">
        <v>1</v>
      </c>
      <c r="D5" s="166">
        <f>COUNTIF(E5:H5,"&gt;0")</f>
        <v>4</v>
      </c>
      <c r="E5" s="19">
        <v>157</v>
      </c>
      <c r="F5" s="19">
        <v>153</v>
      </c>
      <c r="G5" s="19">
        <v>133</v>
      </c>
      <c r="H5" s="19">
        <v>124</v>
      </c>
      <c r="I5" s="19">
        <f>+SUM(E5:H5)</f>
        <v>567</v>
      </c>
      <c r="J5" s="25">
        <f>+I5/D5</f>
        <v>141.75</v>
      </c>
      <c r="K5" s="291"/>
      <c r="L5" s="282"/>
    </row>
    <row r="6" spans="1:12" ht="21" customHeight="1">
      <c r="A6" s="297"/>
      <c r="B6" s="239" t="s">
        <v>48</v>
      </c>
      <c r="C6" s="163" t="s">
        <v>1</v>
      </c>
      <c r="D6" s="166">
        <f>COUNTIF(E6:H6,"&gt;0")</f>
        <v>4</v>
      </c>
      <c r="E6" s="19">
        <v>146</v>
      </c>
      <c r="F6" s="19">
        <v>157</v>
      </c>
      <c r="G6" s="19">
        <v>147</v>
      </c>
      <c r="H6" s="19">
        <v>131</v>
      </c>
      <c r="I6" s="19">
        <f>+SUM(E6:H6)</f>
        <v>581</v>
      </c>
      <c r="J6" s="25">
        <f>+I6/D6</f>
        <v>145.25</v>
      </c>
      <c r="K6" s="291"/>
      <c r="L6" s="282"/>
    </row>
    <row r="7" spans="1:12" ht="21" customHeight="1" thickBot="1">
      <c r="A7" s="298"/>
      <c r="B7" s="240" t="s">
        <v>46</v>
      </c>
      <c r="C7" s="164" t="s">
        <v>1</v>
      </c>
      <c r="D7" s="168">
        <f>COUNTIF(E7:H7,"&gt;0")</f>
        <v>4</v>
      </c>
      <c r="E7" s="28">
        <v>125</v>
      </c>
      <c r="F7" s="28">
        <v>150</v>
      </c>
      <c r="G7" s="28">
        <v>158</v>
      </c>
      <c r="H7" s="28">
        <v>174</v>
      </c>
      <c r="I7" s="28">
        <f>+SUM(E7:H7)</f>
        <v>607</v>
      </c>
      <c r="J7" s="112">
        <f>+I7/D7</f>
        <v>151.75</v>
      </c>
      <c r="K7" s="292"/>
      <c r="L7" s="283"/>
    </row>
    <row r="8" spans="1:12" ht="21" customHeight="1">
      <c r="A8" s="293">
        <v>2</v>
      </c>
      <c r="B8" s="174" t="s">
        <v>95</v>
      </c>
      <c r="C8" s="162" t="s">
        <v>2</v>
      </c>
      <c r="D8" s="165">
        <f t="shared" ref="D8:D15" si="0">COUNTIF(E8:H8,"&gt;0")</f>
        <v>4</v>
      </c>
      <c r="E8" s="73">
        <v>169</v>
      </c>
      <c r="F8" s="73">
        <v>152</v>
      </c>
      <c r="G8" s="73">
        <v>150</v>
      </c>
      <c r="H8" s="73">
        <v>155</v>
      </c>
      <c r="I8" s="73">
        <f t="shared" ref="I8:I15" si="1">+SUM(E8:H8)</f>
        <v>626</v>
      </c>
      <c r="J8" s="122">
        <f>+I8/D8</f>
        <v>156.5</v>
      </c>
      <c r="K8" s="290">
        <f>+SUM(I8:I10)</f>
        <v>1778</v>
      </c>
      <c r="L8" s="281">
        <f>+K8/(D8+D9+D10)</f>
        <v>148.16666666666666</v>
      </c>
    </row>
    <row r="9" spans="1:12" ht="21" customHeight="1">
      <c r="A9" s="294"/>
      <c r="B9" s="239" t="s">
        <v>40</v>
      </c>
      <c r="C9" s="163" t="s">
        <v>2</v>
      </c>
      <c r="D9" s="166">
        <f t="shared" si="0"/>
        <v>4</v>
      </c>
      <c r="E9" s="19">
        <v>143</v>
      </c>
      <c r="F9" s="19">
        <v>160</v>
      </c>
      <c r="G9" s="19">
        <v>124</v>
      </c>
      <c r="H9" s="19">
        <v>140</v>
      </c>
      <c r="I9" s="19">
        <f t="shared" si="1"/>
        <v>567</v>
      </c>
      <c r="J9" s="25">
        <f t="shared" ref="J9:J15" si="2">+I9/D9</f>
        <v>141.75</v>
      </c>
      <c r="K9" s="291"/>
      <c r="L9" s="282"/>
    </row>
    <row r="10" spans="1:12" ht="21" customHeight="1">
      <c r="A10" s="294"/>
      <c r="B10" s="239" t="s">
        <v>97</v>
      </c>
      <c r="C10" s="163" t="s">
        <v>2</v>
      </c>
      <c r="D10" s="166">
        <f t="shared" si="0"/>
        <v>4</v>
      </c>
      <c r="E10" s="19">
        <v>166</v>
      </c>
      <c r="F10" s="19">
        <v>145</v>
      </c>
      <c r="G10" s="19">
        <v>152</v>
      </c>
      <c r="H10" s="19">
        <v>122</v>
      </c>
      <c r="I10" s="19">
        <f t="shared" si="1"/>
        <v>585</v>
      </c>
      <c r="J10" s="25">
        <f t="shared" si="2"/>
        <v>146.25</v>
      </c>
      <c r="K10" s="291"/>
      <c r="L10" s="282"/>
    </row>
    <row r="11" spans="1:12" ht="21" customHeight="1" thickBot="1">
      <c r="A11" s="295"/>
      <c r="B11" s="253" t="s">
        <v>49</v>
      </c>
      <c r="C11" s="238" t="s">
        <v>38</v>
      </c>
      <c r="D11" s="168">
        <f t="shared" si="0"/>
        <v>4</v>
      </c>
      <c r="E11" s="28">
        <v>138</v>
      </c>
      <c r="F11" s="28">
        <v>185</v>
      </c>
      <c r="G11" s="28">
        <v>104</v>
      </c>
      <c r="H11" s="28">
        <v>195</v>
      </c>
      <c r="I11" s="28">
        <f t="shared" si="1"/>
        <v>622</v>
      </c>
      <c r="J11" s="112">
        <f t="shared" si="2"/>
        <v>155.5</v>
      </c>
      <c r="K11" s="292"/>
      <c r="L11" s="283"/>
    </row>
    <row r="12" spans="1:12" ht="21" customHeight="1">
      <c r="A12" s="299">
        <v>3</v>
      </c>
      <c r="B12" s="254" t="s">
        <v>42</v>
      </c>
      <c r="C12" s="162" t="s">
        <v>37</v>
      </c>
      <c r="D12" s="165">
        <f t="shared" si="0"/>
        <v>4</v>
      </c>
      <c r="E12" s="73">
        <v>156</v>
      </c>
      <c r="F12" s="73">
        <v>171</v>
      </c>
      <c r="G12" s="73">
        <v>128</v>
      </c>
      <c r="H12" s="73">
        <v>163</v>
      </c>
      <c r="I12" s="73">
        <f t="shared" si="1"/>
        <v>618</v>
      </c>
      <c r="J12" s="122">
        <f t="shared" si="2"/>
        <v>154.5</v>
      </c>
      <c r="K12" s="291">
        <f>+SUM(I12:I15)</f>
        <v>2321</v>
      </c>
      <c r="L12" s="282">
        <f>+K12/(D12+D13+D14+D15)</f>
        <v>145.0625</v>
      </c>
    </row>
    <row r="13" spans="1:12" ht="21" customHeight="1">
      <c r="A13" s="300"/>
      <c r="B13" s="239" t="s">
        <v>44</v>
      </c>
      <c r="C13" s="163" t="s">
        <v>37</v>
      </c>
      <c r="D13" s="166">
        <f t="shared" si="0"/>
        <v>4</v>
      </c>
      <c r="E13" s="19">
        <v>127</v>
      </c>
      <c r="F13" s="19">
        <v>120</v>
      </c>
      <c r="G13" s="19">
        <v>95</v>
      </c>
      <c r="H13" s="19">
        <v>131</v>
      </c>
      <c r="I13" s="19">
        <f t="shared" si="1"/>
        <v>473</v>
      </c>
      <c r="J13" s="25">
        <f t="shared" si="2"/>
        <v>118.25</v>
      </c>
      <c r="K13" s="291"/>
      <c r="L13" s="282"/>
    </row>
    <row r="14" spans="1:12" ht="21" customHeight="1">
      <c r="A14" s="300"/>
      <c r="B14" s="239" t="s">
        <v>41</v>
      </c>
      <c r="C14" s="163" t="s">
        <v>37</v>
      </c>
      <c r="D14" s="166">
        <f t="shared" si="0"/>
        <v>4</v>
      </c>
      <c r="E14" s="19">
        <v>159</v>
      </c>
      <c r="F14" s="19">
        <v>143</v>
      </c>
      <c r="G14" s="19">
        <v>164</v>
      </c>
      <c r="H14" s="19">
        <v>173</v>
      </c>
      <c r="I14" s="19">
        <f t="shared" si="1"/>
        <v>639</v>
      </c>
      <c r="J14" s="25">
        <f t="shared" si="2"/>
        <v>159.75</v>
      </c>
      <c r="K14" s="291"/>
      <c r="L14" s="282"/>
    </row>
    <row r="15" spans="1:12" ht="21" customHeight="1" thickBot="1">
      <c r="A15" s="301"/>
      <c r="B15" s="240" t="s">
        <v>43</v>
      </c>
      <c r="C15" s="164" t="s">
        <v>37</v>
      </c>
      <c r="D15" s="168">
        <f t="shared" si="0"/>
        <v>4</v>
      </c>
      <c r="E15" s="28">
        <v>142</v>
      </c>
      <c r="F15" s="28">
        <v>170</v>
      </c>
      <c r="G15" s="28">
        <v>123</v>
      </c>
      <c r="H15" s="28">
        <v>156</v>
      </c>
      <c r="I15" s="28">
        <f t="shared" si="1"/>
        <v>591</v>
      </c>
      <c r="J15" s="112">
        <f t="shared" si="2"/>
        <v>147.75</v>
      </c>
      <c r="K15" s="292"/>
      <c r="L15" s="283"/>
    </row>
    <row r="16" spans="1:12" ht="15.75" thickBot="1">
      <c r="B16" s="177"/>
      <c r="C16" s="177"/>
      <c r="D16" s="177"/>
    </row>
    <row r="17" spans="1:12" ht="21" customHeight="1" thickBot="1">
      <c r="B17" s="287" t="s">
        <v>98</v>
      </c>
      <c r="C17" s="288"/>
      <c r="D17" s="289"/>
      <c r="E17" s="267" t="s">
        <v>55</v>
      </c>
      <c r="F17" s="255"/>
      <c r="G17" s="255"/>
      <c r="H17" s="255"/>
      <c r="I17" s="255"/>
      <c r="J17" s="268"/>
      <c r="K17" s="1"/>
      <c r="L17" s="1"/>
    </row>
    <row r="18" spans="1:12" ht="19.899999999999999" customHeight="1">
      <c r="A18" s="305">
        <v>1</v>
      </c>
      <c r="B18" s="251" t="s">
        <v>76</v>
      </c>
      <c r="C18" s="162" t="s">
        <v>1</v>
      </c>
      <c r="D18" s="165">
        <f>COUNTIF(E18:H18,"&gt;0")</f>
        <v>4</v>
      </c>
      <c r="E18" s="73">
        <v>165</v>
      </c>
      <c r="F18" s="73">
        <v>169</v>
      </c>
      <c r="G18" s="73">
        <v>142</v>
      </c>
      <c r="H18" s="73">
        <v>175</v>
      </c>
      <c r="I18" s="73">
        <f>+SUM(E18:H18)</f>
        <v>651</v>
      </c>
      <c r="J18" s="122">
        <f>+I18/D18</f>
        <v>162.75</v>
      </c>
      <c r="K18" s="278">
        <f>+SUM(I18:I21)</f>
        <v>2514</v>
      </c>
      <c r="L18" s="281">
        <f>+K18/(D18+D19+D20+D21)</f>
        <v>157.125</v>
      </c>
    </row>
    <row r="19" spans="1:12" ht="19.899999999999999" customHeight="1">
      <c r="A19" s="306"/>
      <c r="B19" s="241" t="s">
        <v>94</v>
      </c>
      <c r="C19" s="163" t="s">
        <v>1</v>
      </c>
      <c r="D19" s="166">
        <f>COUNTIF(E19:H19,"&gt;0")</f>
        <v>4</v>
      </c>
      <c r="E19" s="19">
        <v>121</v>
      </c>
      <c r="F19" s="19">
        <v>188</v>
      </c>
      <c r="G19" s="19">
        <v>140</v>
      </c>
      <c r="H19" s="19">
        <v>174</v>
      </c>
      <c r="I19" s="19">
        <f>+SUM(E19:H19)</f>
        <v>623</v>
      </c>
      <c r="J19" s="25">
        <f>+I19/D19</f>
        <v>155.75</v>
      </c>
      <c r="K19" s="279"/>
      <c r="L19" s="282"/>
    </row>
    <row r="20" spans="1:12" ht="19.899999999999999" customHeight="1">
      <c r="A20" s="306"/>
      <c r="B20" s="241" t="s">
        <v>56</v>
      </c>
      <c r="C20" s="163" t="s">
        <v>1</v>
      </c>
      <c r="D20" s="166">
        <f>COUNTIF(E20:H20,"&gt;0")</f>
        <v>4</v>
      </c>
      <c r="E20" s="19">
        <v>168</v>
      </c>
      <c r="F20" s="19">
        <v>112</v>
      </c>
      <c r="G20" s="19">
        <v>173</v>
      </c>
      <c r="H20" s="19">
        <v>167</v>
      </c>
      <c r="I20" s="19">
        <f>+SUM(E20:H20)</f>
        <v>620</v>
      </c>
      <c r="J20" s="25">
        <f>+I20/D20</f>
        <v>155</v>
      </c>
      <c r="K20" s="279"/>
      <c r="L20" s="282"/>
    </row>
    <row r="21" spans="1:12" ht="19.899999999999999" customHeight="1" thickBot="1">
      <c r="A21" s="307"/>
      <c r="B21" s="252" t="s">
        <v>71</v>
      </c>
      <c r="C21" s="164" t="s">
        <v>1</v>
      </c>
      <c r="D21" s="168">
        <f>COUNTIF(E21:H21,"&gt;0")</f>
        <v>4</v>
      </c>
      <c r="E21" s="28">
        <v>127</v>
      </c>
      <c r="F21" s="28">
        <v>199</v>
      </c>
      <c r="G21" s="28">
        <v>158</v>
      </c>
      <c r="H21" s="28">
        <v>136</v>
      </c>
      <c r="I21" s="28">
        <f>+SUM(E21:H21)</f>
        <v>620</v>
      </c>
      <c r="J21" s="112">
        <f>+I21/D21</f>
        <v>155</v>
      </c>
      <c r="K21" s="280"/>
      <c r="L21" s="283"/>
    </row>
    <row r="22" spans="1:12" ht="19.899999999999999" customHeight="1">
      <c r="A22" s="302">
        <v>2</v>
      </c>
      <c r="B22" s="162" t="s">
        <v>68</v>
      </c>
      <c r="C22" s="162" t="s">
        <v>37</v>
      </c>
      <c r="D22" s="165">
        <f>COUNTIF(E22:H22,"&gt;0")</f>
        <v>4</v>
      </c>
      <c r="E22" s="73">
        <v>132</v>
      </c>
      <c r="F22" s="73">
        <v>135</v>
      </c>
      <c r="G22" s="73">
        <v>176</v>
      </c>
      <c r="H22" s="73">
        <v>155</v>
      </c>
      <c r="I22" s="73">
        <f>+SUM(E22:H22)</f>
        <v>598</v>
      </c>
      <c r="J22" s="122">
        <f>+I22/D22</f>
        <v>149.5</v>
      </c>
      <c r="K22" s="278">
        <f>+SUM(I22:I25)</f>
        <v>2366</v>
      </c>
      <c r="L22" s="281">
        <f>+K22/(D22+D23+D24+D25)</f>
        <v>147.875</v>
      </c>
    </row>
    <row r="23" spans="1:12" ht="19.899999999999999" customHeight="1">
      <c r="A23" s="303"/>
      <c r="B23" s="241" t="s">
        <v>51</v>
      </c>
      <c r="C23" s="163" t="s">
        <v>37</v>
      </c>
      <c r="D23" s="166">
        <f t="shared" ref="D23:D27" si="3">COUNTIF(E23:H23,"&gt;0")</f>
        <v>4</v>
      </c>
      <c r="E23" s="19">
        <v>153</v>
      </c>
      <c r="F23" s="19">
        <v>170</v>
      </c>
      <c r="G23" s="19">
        <v>130</v>
      </c>
      <c r="H23" s="19">
        <v>149</v>
      </c>
      <c r="I23" s="19">
        <f t="shared" ref="I23:I27" si="4">+SUM(E23:H23)</f>
        <v>602</v>
      </c>
      <c r="J23" s="25">
        <f t="shared" ref="J23:J27" si="5">+I23/D23</f>
        <v>150.5</v>
      </c>
      <c r="K23" s="279"/>
      <c r="L23" s="282"/>
    </row>
    <row r="24" spans="1:12" ht="19.899999999999999" customHeight="1">
      <c r="A24" s="303"/>
      <c r="B24" s="241" t="s">
        <v>52</v>
      </c>
      <c r="C24" s="163" t="s">
        <v>37</v>
      </c>
      <c r="D24" s="166">
        <f t="shared" si="3"/>
        <v>4</v>
      </c>
      <c r="E24" s="19">
        <v>136</v>
      </c>
      <c r="F24" s="19">
        <v>120</v>
      </c>
      <c r="G24" s="19">
        <v>145</v>
      </c>
      <c r="H24" s="19">
        <v>128</v>
      </c>
      <c r="I24" s="19">
        <f t="shared" si="4"/>
        <v>529</v>
      </c>
      <c r="J24" s="25">
        <f t="shared" si="5"/>
        <v>132.25</v>
      </c>
      <c r="K24" s="279"/>
      <c r="L24" s="282"/>
    </row>
    <row r="25" spans="1:12" ht="19.899999999999999" customHeight="1" thickBot="1">
      <c r="A25" s="304"/>
      <c r="B25" s="250" t="s">
        <v>74</v>
      </c>
      <c r="C25" s="164" t="s">
        <v>37</v>
      </c>
      <c r="D25" s="168">
        <f t="shared" si="3"/>
        <v>4</v>
      </c>
      <c r="E25" s="28">
        <v>123</v>
      </c>
      <c r="F25" s="28">
        <v>177</v>
      </c>
      <c r="G25" s="28">
        <v>158</v>
      </c>
      <c r="H25" s="28">
        <v>179</v>
      </c>
      <c r="I25" s="28">
        <f t="shared" si="4"/>
        <v>637</v>
      </c>
      <c r="J25" s="112">
        <f t="shared" si="5"/>
        <v>159.25</v>
      </c>
      <c r="K25" s="280"/>
      <c r="L25" s="283"/>
    </row>
    <row r="26" spans="1:12" ht="19.899999999999999" customHeight="1">
      <c r="A26" s="284">
        <v>0</v>
      </c>
      <c r="B26" s="251" t="s">
        <v>69</v>
      </c>
      <c r="C26" s="162" t="s">
        <v>2</v>
      </c>
      <c r="D26" s="165">
        <f t="shared" si="3"/>
        <v>4</v>
      </c>
      <c r="E26" s="73">
        <v>149</v>
      </c>
      <c r="F26" s="73">
        <v>142</v>
      </c>
      <c r="G26" s="73">
        <v>179</v>
      </c>
      <c r="H26" s="73">
        <v>211</v>
      </c>
      <c r="I26" s="73">
        <f t="shared" si="4"/>
        <v>681</v>
      </c>
      <c r="J26" s="122">
        <f t="shared" si="5"/>
        <v>170.25</v>
      </c>
      <c r="K26" s="33"/>
      <c r="L26" s="38"/>
    </row>
    <row r="27" spans="1:12" ht="19.899999999999999" customHeight="1">
      <c r="A27" s="285"/>
      <c r="B27" s="241" t="s">
        <v>64</v>
      </c>
      <c r="C27" s="163" t="s">
        <v>2</v>
      </c>
      <c r="D27" s="166">
        <f t="shared" si="3"/>
        <v>4</v>
      </c>
      <c r="E27" s="19">
        <v>135</v>
      </c>
      <c r="F27" s="19">
        <v>173</v>
      </c>
      <c r="G27" s="19">
        <v>188</v>
      </c>
      <c r="H27" s="19">
        <v>173</v>
      </c>
      <c r="I27" s="19">
        <f t="shared" si="4"/>
        <v>669</v>
      </c>
      <c r="J27" s="25">
        <f t="shared" si="5"/>
        <v>167.25</v>
      </c>
      <c r="K27" s="33"/>
      <c r="L27" s="38"/>
    </row>
    <row r="28" spans="1:12" ht="15.75" thickBot="1">
      <c r="A28" s="286"/>
      <c r="B28" s="164"/>
      <c r="C28" s="164"/>
      <c r="D28" s="168"/>
      <c r="E28" s="7"/>
      <c r="F28" s="7"/>
      <c r="G28" s="7"/>
      <c r="H28" s="7"/>
      <c r="I28" s="28"/>
      <c r="J28" s="112"/>
    </row>
  </sheetData>
  <mergeCells count="20">
    <mergeCell ref="A22:A25"/>
    <mergeCell ref="K22:K25"/>
    <mergeCell ref="L22:L25"/>
    <mergeCell ref="A18:A21"/>
    <mergeCell ref="K18:K21"/>
    <mergeCell ref="L18:L21"/>
    <mergeCell ref="E2:H2"/>
    <mergeCell ref="B1:L1"/>
    <mergeCell ref="A26:A28"/>
    <mergeCell ref="B17:D17"/>
    <mergeCell ref="E17:J17"/>
    <mergeCell ref="K8:K11"/>
    <mergeCell ref="L8:L11"/>
    <mergeCell ref="K12:K15"/>
    <mergeCell ref="L12:L15"/>
    <mergeCell ref="K4:K7"/>
    <mergeCell ref="L4:L7"/>
    <mergeCell ref="A8:A11"/>
    <mergeCell ref="A4:A7"/>
    <mergeCell ref="A12:A15"/>
  </mergeCells>
  <conditionalFormatting sqref="J18:J28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4:J1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4:L1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18:L25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66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0" zoomScaleNormal="70" workbookViewId="0">
      <selection activeCell="Q8" sqref="Q8"/>
    </sheetView>
  </sheetViews>
  <sheetFormatPr baseColWidth="10" defaultColWidth="11.42578125" defaultRowHeight="15"/>
  <cols>
    <col min="1" max="1" width="3.85546875" style="1" bestFit="1" customWidth="1"/>
    <col min="2" max="2" width="38.140625" style="1" bestFit="1" customWidth="1"/>
    <col min="3" max="3" width="15.85546875" style="1" bestFit="1" customWidth="1"/>
    <col min="4" max="4" width="9.7109375" style="1" bestFit="1" customWidth="1"/>
    <col min="5" max="8" width="6.42578125" style="1" customWidth="1"/>
    <col min="9" max="9" width="8.85546875" style="1" bestFit="1" customWidth="1"/>
    <col min="10" max="10" width="9.5703125" style="1" bestFit="1" customWidth="1"/>
    <col min="11" max="11" width="13.42578125" style="1" bestFit="1" customWidth="1"/>
    <col min="12" max="12" width="12.7109375" style="1" bestFit="1" customWidth="1"/>
    <col min="13" max="16384" width="11.42578125" style="1"/>
  </cols>
  <sheetData>
    <row r="1" spans="1:12" ht="31.5" customHeight="1" thickBot="1">
      <c r="B1" s="256" t="s">
        <v>53</v>
      </c>
      <c r="C1" s="257"/>
      <c r="D1" s="257"/>
      <c r="E1" s="257"/>
      <c r="F1" s="257"/>
      <c r="G1" s="257"/>
      <c r="H1" s="257"/>
      <c r="I1" s="257"/>
      <c r="J1" s="258"/>
    </row>
    <row r="2" spans="1:12" ht="21.6" customHeight="1" thickBot="1">
      <c r="B2" s="191" t="s">
        <v>31</v>
      </c>
      <c r="C2" s="263" t="s">
        <v>29</v>
      </c>
      <c r="D2" s="259"/>
      <c r="E2" s="259"/>
      <c r="F2" s="259"/>
      <c r="G2" s="259"/>
      <c r="H2" s="259"/>
      <c r="I2" s="259"/>
      <c r="J2" s="264"/>
    </row>
    <row r="3" spans="1:12" ht="16.5" thickBot="1">
      <c r="A3" s="44" t="s">
        <v>21</v>
      </c>
      <c r="B3" s="242" t="s">
        <v>50</v>
      </c>
      <c r="C3" s="87" t="s">
        <v>4</v>
      </c>
      <c r="D3" s="88" t="s">
        <v>26</v>
      </c>
      <c r="E3" s="88" t="s">
        <v>5</v>
      </c>
      <c r="F3" s="88" t="s">
        <v>6</v>
      </c>
      <c r="G3" s="88" t="s">
        <v>7</v>
      </c>
      <c r="H3" s="88" t="s">
        <v>8</v>
      </c>
      <c r="I3" s="93" t="s">
        <v>22</v>
      </c>
      <c r="J3" s="94" t="s">
        <v>23</v>
      </c>
      <c r="K3" s="181" t="s">
        <v>57</v>
      </c>
      <c r="L3" s="100" t="s">
        <v>58</v>
      </c>
    </row>
    <row r="4" spans="1:12" ht="21" customHeight="1">
      <c r="A4" s="261">
        <v>1</v>
      </c>
      <c r="B4" s="158" t="s">
        <v>90</v>
      </c>
      <c r="C4" s="73" t="s">
        <v>38</v>
      </c>
      <c r="D4" s="165">
        <f t="shared" ref="D4:D19" si="0">COUNTIF(E4:H4,"&gt;0")</f>
        <v>4</v>
      </c>
      <c r="E4" s="73">
        <v>221</v>
      </c>
      <c r="F4" s="73">
        <v>197</v>
      </c>
      <c r="G4" s="73">
        <v>181</v>
      </c>
      <c r="H4" s="73">
        <v>200</v>
      </c>
      <c r="I4" s="73">
        <f t="shared" ref="I4:I19" si="1">+SUM(E4:H4)</f>
        <v>799</v>
      </c>
      <c r="J4" s="123">
        <f t="shared" ref="J4:J19" si="2">+I4/D4</f>
        <v>199.75</v>
      </c>
      <c r="K4" s="302">
        <f>+I4+I5+I6+I7</f>
        <v>2860</v>
      </c>
      <c r="L4" s="308">
        <f>+K4/(D4+D5+D6+D7)</f>
        <v>178.75</v>
      </c>
    </row>
    <row r="5" spans="1:12" ht="21" customHeight="1">
      <c r="A5" s="260"/>
      <c r="B5" s="159" t="s">
        <v>93</v>
      </c>
      <c r="C5" s="19" t="s">
        <v>38</v>
      </c>
      <c r="D5" s="166">
        <f t="shared" si="0"/>
        <v>4</v>
      </c>
      <c r="E5" s="19">
        <v>164</v>
      </c>
      <c r="F5" s="19">
        <v>144</v>
      </c>
      <c r="G5" s="19">
        <v>185</v>
      </c>
      <c r="H5" s="19">
        <v>166</v>
      </c>
      <c r="I5" s="19">
        <f t="shared" si="1"/>
        <v>659</v>
      </c>
      <c r="J5" s="50">
        <f t="shared" si="2"/>
        <v>164.75</v>
      </c>
      <c r="K5" s="303"/>
      <c r="L5" s="309"/>
    </row>
    <row r="6" spans="1:12" ht="21" customHeight="1">
      <c r="A6" s="260"/>
      <c r="B6" s="159" t="s">
        <v>91</v>
      </c>
      <c r="C6" s="19" t="s">
        <v>38</v>
      </c>
      <c r="D6" s="166">
        <f t="shared" si="0"/>
        <v>4</v>
      </c>
      <c r="E6" s="19">
        <v>169</v>
      </c>
      <c r="F6" s="19">
        <v>132</v>
      </c>
      <c r="G6" s="19">
        <v>206</v>
      </c>
      <c r="H6" s="19">
        <v>192</v>
      </c>
      <c r="I6" s="19">
        <f t="shared" si="1"/>
        <v>699</v>
      </c>
      <c r="J6" s="50">
        <f t="shared" si="2"/>
        <v>174.75</v>
      </c>
      <c r="K6" s="303"/>
      <c r="L6" s="309"/>
    </row>
    <row r="7" spans="1:12" ht="21" customHeight="1" thickBot="1">
      <c r="A7" s="262"/>
      <c r="B7" s="243" t="s">
        <v>92</v>
      </c>
      <c r="C7" s="28" t="s">
        <v>38</v>
      </c>
      <c r="D7" s="168">
        <f t="shared" si="0"/>
        <v>4</v>
      </c>
      <c r="E7" s="28">
        <v>172</v>
      </c>
      <c r="F7" s="28">
        <v>191</v>
      </c>
      <c r="G7" s="28">
        <v>161</v>
      </c>
      <c r="H7" s="28">
        <v>179</v>
      </c>
      <c r="I7" s="28">
        <f t="shared" si="1"/>
        <v>703</v>
      </c>
      <c r="J7" s="127">
        <f t="shared" si="2"/>
        <v>175.75</v>
      </c>
      <c r="K7" s="304"/>
      <c r="L7" s="310"/>
    </row>
    <row r="8" spans="1:12" ht="21" customHeight="1">
      <c r="A8" s="261">
        <v>2</v>
      </c>
      <c r="B8" s="158" t="s">
        <v>66</v>
      </c>
      <c r="C8" s="73" t="s">
        <v>37</v>
      </c>
      <c r="D8" s="165">
        <f t="shared" si="0"/>
        <v>4</v>
      </c>
      <c r="E8" s="75">
        <v>197</v>
      </c>
      <c r="F8" s="73">
        <v>169</v>
      </c>
      <c r="G8" s="73">
        <v>196</v>
      </c>
      <c r="H8" s="73">
        <v>177</v>
      </c>
      <c r="I8" s="75">
        <f t="shared" si="1"/>
        <v>739</v>
      </c>
      <c r="J8" s="123">
        <f t="shared" si="2"/>
        <v>184.75</v>
      </c>
      <c r="K8" s="302">
        <f>+I8+I9+I10+I11</f>
        <v>2746</v>
      </c>
      <c r="L8" s="308">
        <f t="shared" ref="L8" si="3">+K8/(D8+D9+D10+D11)</f>
        <v>171.625</v>
      </c>
    </row>
    <row r="9" spans="1:12" ht="21" customHeight="1">
      <c r="A9" s="260"/>
      <c r="B9" s="159" t="s">
        <v>85</v>
      </c>
      <c r="C9" s="19" t="s">
        <v>37</v>
      </c>
      <c r="D9" s="166">
        <f t="shared" si="0"/>
        <v>4</v>
      </c>
      <c r="E9" s="20">
        <v>162</v>
      </c>
      <c r="F9" s="19">
        <v>145</v>
      </c>
      <c r="G9" s="19">
        <v>162</v>
      </c>
      <c r="H9" s="19">
        <v>139</v>
      </c>
      <c r="I9" s="20">
        <f t="shared" si="1"/>
        <v>608</v>
      </c>
      <c r="J9" s="50">
        <f t="shared" si="2"/>
        <v>152</v>
      </c>
      <c r="K9" s="303"/>
      <c r="L9" s="309"/>
    </row>
    <row r="10" spans="1:12" ht="21" customHeight="1">
      <c r="A10" s="260"/>
      <c r="B10" s="159" t="s">
        <v>67</v>
      </c>
      <c r="C10" s="19" t="s">
        <v>37</v>
      </c>
      <c r="D10" s="2">
        <f t="shared" si="0"/>
        <v>4</v>
      </c>
      <c r="E10" s="4">
        <v>177</v>
      </c>
      <c r="F10" s="3">
        <v>116</v>
      </c>
      <c r="G10" s="3">
        <v>196</v>
      </c>
      <c r="H10" s="3">
        <v>195</v>
      </c>
      <c r="I10" s="4">
        <f t="shared" si="1"/>
        <v>684</v>
      </c>
      <c r="J10" s="51">
        <f t="shared" si="2"/>
        <v>171</v>
      </c>
      <c r="K10" s="303"/>
      <c r="L10" s="309"/>
    </row>
    <row r="11" spans="1:12" ht="21" customHeight="1" thickBot="1">
      <c r="A11" s="262"/>
      <c r="B11" s="243" t="s">
        <v>84</v>
      </c>
      <c r="C11" s="28" t="s">
        <v>37</v>
      </c>
      <c r="D11" s="64">
        <f t="shared" si="0"/>
        <v>4</v>
      </c>
      <c r="E11" s="78">
        <v>173</v>
      </c>
      <c r="F11" s="7">
        <v>204</v>
      </c>
      <c r="G11" s="7">
        <v>170</v>
      </c>
      <c r="H11" s="7">
        <v>168</v>
      </c>
      <c r="I11" s="78">
        <f t="shared" si="1"/>
        <v>715</v>
      </c>
      <c r="J11" s="65">
        <f t="shared" si="2"/>
        <v>178.75</v>
      </c>
      <c r="K11" s="304"/>
      <c r="L11" s="310"/>
    </row>
    <row r="12" spans="1:12" ht="21" customHeight="1">
      <c r="A12" s="261">
        <v>3</v>
      </c>
      <c r="B12" s="158" t="s">
        <v>88</v>
      </c>
      <c r="C12" s="73" t="s">
        <v>1</v>
      </c>
      <c r="D12" s="165">
        <f t="shared" si="0"/>
        <v>4</v>
      </c>
      <c r="E12" s="73">
        <v>196</v>
      </c>
      <c r="F12" s="73">
        <v>177</v>
      </c>
      <c r="G12" s="73">
        <v>167</v>
      </c>
      <c r="H12" s="73">
        <v>178</v>
      </c>
      <c r="I12" s="73">
        <f t="shared" si="1"/>
        <v>718</v>
      </c>
      <c r="J12" s="123">
        <f t="shared" si="2"/>
        <v>179.5</v>
      </c>
      <c r="K12" s="302">
        <f>+I12+I13+I14+I15</f>
        <v>2706</v>
      </c>
      <c r="L12" s="308">
        <f t="shared" ref="L12" si="4">+K12/(D12+D13+D14+D15)</f>
        <v>169.125</v>
      </c>
    </row>
    <row r="13" spans="1:12" ht="21" customHeight="1">
      <c r="A13" s="260"/>
      <c r="B13" s="159" t="s">
        <v>89</v>
      </c>
      <c r="C13" s="19" t="s">
        <v>1</v>
      </c>
      <c r="D13" s="166">
        <f t="shared" si="0"/>
        <v>4</v>
      </c>
      <c r="E13" s="19">
        <v>176</v>
      </c>
      <c r="F13" s="19">
        <v>156</v>
      </c>
      <c r="G13" s="19">
        <v>167</v>
      </c>
      <c r="H13" s="19">
        <v>154</v>
      </c>
      <c r="I13" s="19">
        <f t="shared" si="1"/>
        <v>653</v>
      </c>
      <c r="J13" s="50">
        <f t="shared" si="2"/>
        <v>163.25</v>
      </c>
      <c r="K13" s="303"/>
      <c r="L13" s="309"/>
    </row>
    <row r="14" spans="1:12" ht="21" customHeight="1">
      <c r="A14" s="260"/>
      <c r="B14" s="159" t="s">
        <v>86</v>
      </c>
      <c r="C14" s="19" t="s">
        <v>1</v>
      </c>
      <c r="D14" s="166">
        <f t="shared" si="0"/>
        <v>4</v>
      </c>
      <c r="E14" s="19">
        <v>193</v>
      </c>
      <c r="F14" s="19">
        <v>155</v>
      </c>
      <c r="G14" s="19">
        <v>159</v>
      </c>
      <c r="H14" s="19">
        <v>183</v>
      </c>
      <c r="I14" s="19">
        <f t="shared" si="1"/>
        <v>690</v>
      </c>
      <c r="J14" s="50">
        <f t="shared" si="2"/>
        <v>172.5</v>
      </c>
      <c r="K14" s="303"/>
      <c r="L14" s="309"/>
    </row>
    <row r="15" spans="1:12" ht="21" customHeight="1" thickBot="1">
      <c r="A15" s="262"/>
      <c r="B15" s="243" t="s">
        <v>87</v>
      </c>
      <c r="C15" s="28" t="s">
        <v>1</v>
      </c>
      <c r="D15" s="168">
        <f t="shared" si="0"/>
        <v>4</v>
      </c>
      <c r="E15" s="28">
        <v>169</v>
      </c>
      <c r="F15" s="28">
        <v>151</v>
      </c>
      <c r="G15" s="28">
        <v>175</v>
      </c>
      <c r="H15" s="28">
        <v>150</v>
      </c>
      <c r="I15" s="28">
        <f t="shared" si="1"/>
        <v>645</v>
      </c>
      <c r="J15" s="127">
        <f t="shared" si="2"/>
        <v>161.25</v>
      </c>
      <c r="K15" s="304"/>
      <c r="L15" s="310"/>
    </row>
    <row r="16" spans="1:12" ht="21" customHeight="1">
      <c r="A16" s="261">
        <v>4</v>
      </c>
      <c r="B16" s="158" t="s">
        <v>96</v>
      </c>
      <c r="C16" s="73" t="s">
        <v>2</v>
      </c>
      <c r="D16" s="165">
        <f t="shared" si="0"/>
        <v>4</v>
      </c>
      <c r="E16" s="73">
        <v>150</v>
      </c>
      <c r="F16" s="73">
        <v>137</v>
      </c>
      <c r="G16" s="73">
        <v>158</v>
      </c>
      <c r="H16" s="73">
        <v>158</v>
      </c>
      <c r="I16" s="73">
        <f t="shared" si="1"/>
        <v>603</v>
      </c>
      <c r="J16" s="123">
        <f t="shared" si="2"/>
        <v>150.75</v>
      </c>
      <c r="K16" s="302">
        <f>+I16+I17+I18+I19</f>
        <v>2587</v>
      </c>
      <c r="L16" s="308">
        <f t="shared" ref="L16" si="5">+K16/(D16+D17+D18+D19)</f>
        <v>161.6875</v>
      </c>
    </row>
    <row r="17" spans="1:12" ht="21" customHeight="1">
      <c r="A17" s="260"/>
      <c r="B17" s="159" t="s">
        <v>65</v>
      </c>
      <c r="C17" s="19" t="s">
        <v>2</v>
      </c>
      <c r="D17" s="166">
        <f t="shared" si="0"/>
        <v>4</v>
      </c>
      <c r="E17" s="19">
        <v>126</v>
      </c>
      <c r="F17" s="19">
        <v>145</v>
      </c>
      <c r="G17" s="19">
        <v>171</v>
      </c>
      <c r="H17" s="19">
        <v>143</v>
      </c>
      <c r="I17" s="19">
        <f t="shared" si="1"/>
        <v>585</v>
      </c>
      <c r="J17" s="50">
        <f t="shared" si="2"/>
        <v>146.25</v>
      </c>
      <c r="K17" s="303"/>
      <c r="L17" s="309"/>
    </row>
    <row r="18" spans="1:12" ht="21" customHeight="1">
      <c r="A18" s="260"/>
      <c r="B18" s="159" t="s">
        <v>70</v>
      </c>
      <c r="C18" s="19" t="s">
        <v>2</v>
      </c>
      <c r="D18" s="166">
        <f t="shared" si="0"/>
        <v>4</v>
      </c>
      <c r="E18" s="19">
        <v>197</v>
      </c>
      <c r="F18" s="19">
        <v>169</v>
      </c>
      <c r="G18" s="19">
        <v>183</v>
      </c>
      <c r="H18" s="19">
        <v>146</v>
      </c>
      <c r="I18" s="20">
        <f t="shared" si="1"/>
        <v>695</v>
      </c>
      <c r="J18" s="50">
        <f t="shared" si="2"/>
        <v>173.75</v>
      </c>
      <c r="K18" s="303"/>
      <c r="L18" s="309"/>
    </row>
    <row r="19" spans="1:12" ht="21" customHeight="1" thickBot="1">
      <c r="A19" s="262"/>
      <c r="B19" s="243" t="s">
        <v>63</v>
      </c>
      <c r="C19" s="28" t="s">
        <v>2</v>
      </c>
      <c r="D19" s="168">
        <f t="shared" si="0"/>
        <v>4</v>
      </c>
      <c r="E19" s="28">
        <v>172</v>
      </c>
      <c r="F19" s="28">
        <v>173</v>
      </c>
      <c r="G19" s="28">
        <v>191</v>
      </c>
      <c r="H19" s="28">
        <v>168</v>
      </c>
      <c r="I19" s="107">
        <f t="shared" si="1"/>
        <v>704</v>
      </c>
      <c r="J19" s="127">
        <f t="shared" si="2"/>
        <v>176</v>
      </c>
      <c r="K19" s="304"/>
      <c r="L19" s="310"/>
    </row>
    <row r="20" spans="1:12" ht="21" customHeight="1">
      <c r="A20" s="261">
        <v>5</v>
      </c>
      <c r="B20" s="158" t="s">
        <v>60</v>
      </c>
      <c r="C20" s="11" t="s">
        <v>0</v>
      </c>
      <c r="D20" s="84">
        <f t="shared" ref="D20:D23" si="6">COUNTIF(E20:H20,"&gt;0")</f>
        <v>4</v>
      </c>
      <c r="E20" s="73">
        <v>163</v>
      </c>
      <c r="F20" s="73">
        <v>143</v>
      </c>
      <c r="G20" s="73">
        <v>150</v>
      </c>
      <c r="H20" s="73">
        <v>142</v>
      </c>
      <c r="I20" s="73">
        <f t="shared" ref="I20:I23" si="7">+SUM(E20:H20)</f>
        <v>598</v>
      </c>
      <c r="J20" s="123">
        <f t="shared" ref="J20:J23" si="8">+I20/D20</f>
        <v>149.5</v>
      </c>
      <c r="K20" s="302">
        <f>+I20+I21+I22+I23</f>
        <v>2410</v>
      </c>
      <c r="L20" s="308">
        <f>+K20/(D20+D21+D22+D23)</f>
        <v>150.625</v>
      </c>
    </row>
    <row r="21" spans="1:12" ht="21" customHeight="1">
      <c r="A21" s="260"/>
      <c r="B21" s="159" t="s">
        <v>61</v>
      </c>
      <c r="C21" s="3" t="s">
        <v>0</v>
      </c>
      <c r="D21" s="18">
        <f t="shared" si="6"/>
        <v>4</v>
      </c>
      <c r="E21" s="19">
        <v>146</v>
      </c>
      <c r="F21" s="19">
        <v>153</v>
      </c>
      <c r="G21" s="19">
        <v>145</v>
      </c>
      <c r="H21" s="19">
        <v>101</v>
      </c>
      <c r="I21" s="19">
        <f t="shared" si="7"/>
        <v>545</v>
      </c>
      <c r="J21" s="50">
        <f t="shared" si="8"/>
        <v>136.25</v>
      </c>
      <c r="K21" s="303"/>
      <c r="L21" s="309"/>
    </row>
    <row r="22" spans="1:12" ht="21" customHeight="1">
      <c r="A22" s="260"/>
      <c r="B22" s="159" t="s">
        <v>62</v>
      </c>
      <c r="C22" s="3" t="s">
        <v>0</v>
      </c>
      <c r="D22" s="166">
        <f t="shared" si="6"/>
        <v>4</v>
      </c>
      <c r="E22" s="3">
        <v>154</v>
      </c>
      <c r="F22" s="3">
        <v>144</v>
      </c>
      <c r="G22" s="3">
        <v>147</v>
      </c>
      <c r="H22" s="3">
        <v>167</v>
      </c>
      <c r="I22" s="3">
        <f t="shared" si="7"/>
        <v>612</v>
      </c>
      <c r="J22" s="51">
        <f t="shared" si="8"/>
        <v>153</v>
      </c>
      <c r="K22" s="303"/>
      <c r="L22" s="309"/>
    </row>
    <row r="23" spans="1:12" ht="21" customHeight="1" thickBot="1">
      <c r="A23" s="262"/>
      <c r="B23" s="243" t="s">
        <v>59</v>
      </c>
      <c r="C23" s="7" t="s">
        <v>0</v>
      </c>
      <c r="D23" s="168">
        <f t="shared" si="6"/>
        <v>4</v>
      </c>
      <c r="E23" s="7">
        <v>146</v>
      </c>
      <c r="F23" s="7">
        <v>179</v>
      </c>
      <c r="G23" s="7">
        <v>153</v>
      </c>
      <c r="H23" s="7">
        <v>177</v>
      </c>
      <c r="I23" s="7">
        <f t="shared" si="7"/>
        <v>655</v>
      </c>
      <c r="J23" s="65">
        <f t="shared" si="8"/>
        <v>163.75</v>
      </c>
      <c r="K23" s="304"/>
      <c r="L23" s="310"/>
    </row>
    <row r="24" spans="1:12" ht="21" customHeight="1"/>
    <row r="25" spans="1:12" ht="21" customHeight="1"/>
  </sheetData>
  <mergeCells count="17">
    <mergeCell ref="B1:J1"/>
    <mergeCell ref="A20:A23"/>
    <mergeCell ref="A16:A19"/>
    <mergeCell ref="A8:A11"/>
    <mergeCell ref="A12:A15"/>
    <mergeCell ref="A4:A7"/>
    <mergeCell ref="C2:J2"/>
    <mergeCell ref="L20:L23"/>
    <mergeCell ref="L16:L19"/>
    <mergeCell ref="L8:L11"/>
    <mergeCell ref="L12:L15"/>
    <mergeCell ref="L4:L7"/>
    <mergeCell ref="K20:K23"/>
    <mergeCell ref="K16:K19"/>
    <mergeCell ref="K8:K11"/>
    <mergeCell ref="K12:K15"/>
    <mergeCell ref="K4:K7"/>
  </mergeCells>
  <conditionalFormatting sqref="L16 L12 L8 L4 L2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4:J2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1"/>
  <sheetViews>
    <sheetView topLeftCell="A21" zoomScale="80" zoomScaleNormal="80" workbookViewId="0">
      <selection activeCell="Y22" sqref="Y22"/>
    </sheetView>
  </sheetViews>
  <sheetFormatPr baseColWidth="10" defaultColWidth="11.42578125" defaultRowHeight="15"/>
  <cols>
    <col min="1" max="1" width="5" style="1" customWidth="1"/>
    <col min="2" max="2" width="32.85546875" style="1" bestFit="1" customWidth="1"/>
    <col min="3" max="3" width="15.7109375" style="1" bestFit="1" customWidth="1"/>
    <col min="4" max="4" width="9.7109375" style="1" bestFit="1" customWidth="1"/>
    <col min="5" max="20" width="6.28515625" style="1" customWidth="1"/>
    <col min="21" max="21" width="8.85546875" style="1" bestFit="1" customWidth="1"/>
    <col min="22" max="22" width="9.5703125" style="231" bestFit="1" customWidth="1"/>
    <col min="23" max="23" width="11.7109375" style="1" bestFit="1" customWidth="1"/>
    <col min="24" max="16384" width="11.42578125" style="1"/>
  </cols>
  <sheetData>
    <row r="1" spans="1:22" ht="33" customHeight="1" thickBot="1">
      <c r="B1" s="256" t="s">
        <v>54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8"/>
    </row>
    <row r="2" spans="1:22" ht="21" customHeight="1" thickBot="1">
      <c r="B2" s="133" t="s">
        <v>30</v>
      </c>
      <c r="E2" s="272" t="s">
        <v>27</v>
      </c>
      <c r="F2" s="273"/>
      <c r="G2" s="273"/>
      <c r="H2" s="273"/>
      <c r="I2" s="273"/>
      <c r="J2" s="274"/>
      <c r="K2" s="272" t="s">
        <v>28</v>
      </c>
      <c r="L2" s="273"/>
      <c r="M2" s="273"/>
      <c r="N2" s="273"/>
      <c r="O2" s="273"/>
      <c r="P2" s="274"/>
      <c r="Q2" s="272" t="s">
        <v>29</v>
      </c>
      <c r="R2" s="273"/>
      <c r="S2" s="273"/>
      <c r="T2" s="274"/>
      <c r="U2" s="182"/>
      <c r="V2" s="225"/>
    </row>
    <row r="3" spans="1:22" ht="21" customHeight="1" thickBot="1">
      <c r="A3" s="48" t="s">
        <v>21</v>
      </c>
      <c r="B3" s="116" t="s">
        <v>3</v>
      </c>
      <c r="C3" s="57" t="s">
        <v>4</v>
      </c>
      <c r="D3" s="69" t="s">
        <v>24</v>
      </c>
      <c r="E3" s="56" t="s">
        <v>5</v>
      </c>
      <c r="F3" s="57" t="s">
        <v>6</v>
      </c>
      <c r="G3" s="57" t="s">
        <v>7</v>
      </c>
      <c r="H3" s="57" t="s">
        <v>8</v>
      </c>
      <c r="I3" s="57" t="s">
        <v>9</v>
      </c>
      <c r="J3" s="69" t="s">
        <v>10</v>
      </c>
      <c r="K3" s="92" t="s">
        <v>11</v>
      </c>
      <c r="L3" s="98" t="s">
        <v>12</v>
      </c>
      <c r="M3" s="98" t="s">
        <v>13</v>
      </c>
      <c r="N3" s="98" t="s">
        <v>14</v>
      </c>
      <c r="O3" s="98" t="s">
        <v>15</v>
      </c>
      <c r="P3" s="135" t="s">
        <v>16</v>
      </c>
      <c r="Q3" s="235" t="s">
        <v>17</v>
      </c>
      <c r="R3" s="236" t="s">
        <v>18</v>
      </c>
      <c r="S3" s="236" t="s">
        <v>19</v>
      </c>
      <c r="T3" s="237" t="s">
        <v>20</v>
      </c>
      <c r="U3" s="70" t="s">
        <v>22</v>
      </c>
      <c r="V3" s="226" t="s">
        <v>25</v>
      </c>
    </row>
    <row r="4" spans="1:22" ht="21" customHeight="1">
      <c r="A4" s="113">
        <v>1</v>
      </c>
      <c r="B4" s="178" t="s">
        <v>42</v>
      </c>
      <c r="C4" s="73" t="s">
        <v>37</v>
      </c>
      <c r="D4" s="224">
        <f t="shared" ref="D4:D15" si="0">COUNTIF(E4:T4,"&gt;0")</f>
        <v>16</v>
      </c>
      <c r="E4" s="71">
        <f>+VLOOKUP(B4,'Individual S y SS Damas '!$B$4:$L$15,4,0)</f>
        <v>204</v>
      </c>
      <c r="F4" s="73">
        <f>+VLOOKUP(B4,'Individual S y SS Damas '!$B$4:$L$15,5,0)</f>
        <v>163</v>
      </c>
      <c r="G4" s="73">
        <f>+VLOOKUP(B4,'Individual S y SS Damas '!$B$4:$L$15,6,0)</f>
        <v>126</v>
      </c>
      <c r="H4" s="73">
        <f>+VLOOKUP(B4,'Individual S y SS Damas '!$B$4:$L$15,7,0)</f>
        <v>193</v>
      </c>
      <c r="I4" s="73">
        <f>+VLOOKUP(B4,'Individual S y SS Damas '!$B$4:$L$15,8,0)</f>
        <v>183</v>
      </c>
      <c r="J4" s="76">
        <f>+VLOOKUP(B4,'Individual S y SS Damas '!$B$4:$L$15,9,0)</f>
        <v>148</v>
      </c>
      <c r="K4" s="71">
        <f>+VLOOKUP(B4,'Duplas S y SS Damas'!$B$4:$J$16,4,0)</f>
        <v>190</v>
      </c>
      <c r="L4" s="73">
        <f>+VLOOKUP(B4,'Duplas S y SS Damas'!$B$4:$J$16,5,0)</f>
        <v>168</v>
      </c>
      <c r="M4" s="73">
        <f>+VLOOKUP(B4,'Duplas S y SS Damas'!$B$4:$J$16,6,0)</f>
        <v>156</v>
      </c>
      <c r="N4" s="73">
        <f>+VLOOKUP(B4,'Duplas S y SS Damas'!$B$4:$J$16,7,0)</f>
        <v>158</v>
      </c>
      <c r="O4" s="73">
        <f>+VLOOKUP(B4,'Duplas S y SS Damas'!$B$4:$J$16,8,0)</f>
        <v>196</v>
      </c>
      <c r="P4" s="138">
        <f>+VLOOKUP(B4,'Duplas S y SS Damas'!$B$4:$J$16,9,0)</f>
        <v>180</v>
      </c>
      <c r="Q4" s="71">
        <f>+VLOOKUP(B4,' Cuartas S Damas y SS Mixta'!$B$4:$H$15,4,0)</f>
        <v>156</v>
      </c>
      <c r="R4" s="73">
        <f>+VLOOKUP(B4,' Cuartas S Damas y SS Mixta'!$B$4:$H$15,5,0)</f>
        <v>171</v>
      </c>
      <c r="S4" s="73">
        <f>+VLOOKUP(B4,' Cuartas S Damas y SS Mixta'!$B$4:$H$15,6,0)</f>
        <v>128</v>
      </c>
      <c r="T4" s="72">
        <f>+VLOOKUP(B4,' Cuartas S Damas y SS Mixta'!$B$4:$H$15,7,0)</f>
        <v>163</v>
      </c>
      <c r="U4" s="77">
        <f t="shared" ref="U4:U15" si="1">+SUM(E4:T4)</f>
        <v>2683</v>
      </c>
      <c r="V4" s="227">
        <f t="shared" ref="V4:V15" si="2">+U4/D4</f>
        <v>167.6875</v>
      </c>
    </row>
    <row r="5" spans="1:22" ht="21" customHeight="1">
      <c r="A5" s="104">
        <v>2</v>
      </c>
      <c r="B5" s="120" t="s">
        <v>45</v>
      </c>
      <c r="C5" s="3" t="s">
        <v>1</v>
      </c>
      <c r="D5" s="8">
        <f t="shared" si="0"/>
        <v>16</v>
      </c>
      <c r="E5" s="23">
        <f>+VLOOKUP(B5,'Individual S y SS Damas '!$B$4:$L$15,4,0)</f>
        <v>144</v>
      </c>
      <c r="F5" s="19">
        <f>+VLOOKUP(B5,'Individual S y SS Damas '!$B$4:$L$15,5,0)</f>
        <v>171</v>
      </c>
      <c r="G5" s="19">
        <f>+VLOOKUP(B5,'Individual S y SS Damas '!$B$4:$L$15,6,0)</f>
        <v>190</v>
      </c>
      <c r="H5" s="19">
        <f>+VLOOKUP(B5,'Individual S y SS Damas '!$B$4:$L$15,7,0)</f>
        <v>173</v>
      </c>
      <c r="I5" s="19">
        <f>+VLOOKUP(B5,'Individual S y SS Damas '!$B$4:$L$15,8,0)</f>
        <v>150</v>
      </c>
      <c r="J5" s="49">
        <f>+VLOOKUP(B5,'Individual S y SS Damas '!$B$4:$L$15,9,0)</f>
        <v>179</v>
      </c>
      <c r="K5" s="23">
        <f>+VLOOKUP(B5,'Duplas S y SS Damas'!$B$4:$J$16,4,0)</f>
        <v>152</v>
      </c>
      <c r="L5" s="19">
        <f>+VLOOKUP(B5,'Duplas S y SS Damas'!$B$4:$J$16,5,0)</f>
        <v>157</v>
      </c>
      <c r="M5" s="19">
        <f>+VLOOKUP(B5,'Duplas S y SS Damas'!$B$4:$J$16,6,0)</f>
        <v>158</v>
      </c>
      <c r="N5" s="19">
        <f>+VLOOKUP(B5,'Duplas S y SS Damas'!$B$4:$J$16,7,0)</f>
        <v>162</v>
      </c>
      <c r="O5" s="19">
        <f>+VLOOKUP(B5,'Duplas S y SS Damas'!$B$4:$J$16,8,0)</f>
        <v>148</v>
      </c>
      <c r="P5" s="119">
        <f>+VLOOKUP(B5,'Duplas S y SS Damas'!$B$4:$J$16,9,0)</f>
        <v>165</v>
      </c>
      <c r="Q5" s="23">
        <f>+VLOOKUP(B5,' Cuartas S Damas y SS Mixta'!$B$4:$H$15,4,0)</f>
        <v>156</v>
      </c>
      <c r="R5" s="19">
        <f>+VLOOKUP(B5,' Cuartas S Damas y SS Mixta'!$B$4:$H$15,5,0)</f>
        <v>184</v>
      </c>
      <c r="S5" s="19">
        <f>+VLOOKUP(B5,' Cuartas S Damas y SS Mixta'!$B$4:$H$15,6,0)</f>
        <v>186</v>
      </c>
      <c r="T5" s="24">
        <f>+VLOOKUP(B5,' Cuartas S Damas y SS Mixta'!$B$4:$H$15,7,0)</f>
        <v>157</v>
      </c>
      <c r="U5" s="4">
        <f t="shared" si="1"/>
        <v>2632</v>
      </c>
      <c r="V5" s="228">
        <f t="shared" si="2"/>
        <v>164.5</v>
      </c>
    </row>
    <row r="6" spans="1:22" ht="21" customHeight="1">
      <c r="A6" s="104">
        <v>3</v>
      </c>
      <c r="B6" s="120" t="s">
        <v>43</v>
      </c>
      <c r="C6" s="3" t="s">
        <v>37</v>
      </c>
      <c r="D6" s="8">
        <f t="shared" si="0"/>
        <v>16</v>
      </c>
      <c r="E6" s="23">
        <f>+VLOOKUP(B6,'Individual S y SS Damas '!$B$4:$L$15,4,0)</f>
        <v>165</v>
      </c>
      <c r="F6" s="19">
        <f>+VLOOKUP(B6,'Individual S y SS Damas '!$B$4:$L$15,5,0)</f>
        <v>160</v>
      </c>
      <c r="G6" s="19">
        <f>+VLOOKUP(B6,'Individual S y SS Damas '!$B$4:$L$15,6,0)</f>
        <v>178</v>
      </c>
      <c r="H6" s="19">
        <f>+VLOOKUP(B6,'Individual S y SS Damas '!$B$4:$L$15,7,0)</f>
        <v>159</v>
      </c>
      <c r="I6" s="19">
        <f>+VLOOKUP(B6,'Individual S y SS Damas '!$B$4:$L$15,8,0)</f>
        <v>147</v>
      </c>
      <c r="J6" s="49">
        <f>+VLOOKUP(B6,'Individual S y SS Damas '!$B$4:$L$15,9,0)</f>
        <v>166</v>
      </c>
      <c r="K6" s="23">
        <f>+VLOOKUP(B6,'Duplas S y SS Damas'!$B$4:$J$16,4,0)</f>
        <v>170</v>
      </c>
      <c r="L6" s="19">
        <f>+VLOOKUP(B6,'Duplas S y SS Damas'!$B$4:$J$16,5,0)</f>
        <v>169</v>
      </c>
      <c r="M6" s="19">
        <f>+VLOOKUP(B6,'Duplas S y SS Damas'!$B$4:$J$16,6,0)</f>
        <v>192</v>
      </c>
      <c r="N6" s="19">
        <f>+VLOOKUP(B6,'Duplas S y SS Damas'!$B$4:$J$16,7,0)</f>
        <v>200</v>
      </c>
      <c r="O6" s="19">
        <f>+VLOOKUP(B6,'Duplas S y SS Damas'!$B$4:$J$16,8,0)</f>
        <v>159</v>
      </c>
      <c r="P6" s="119">
        <f>+VLOOKUP(B6,'Duplas S y SS Damas'!$B$4:$J$16,9,0)</f>
        <v>163</v>
      </c>
      <c r="Q6" s="23">
        <f>+VLOOKUP(B6,' Cuartas S Damas y SS Mixta'!$B$4:$H$15,4,0)</f>
        <v>142</v>
      </c>
      <c r="R6" s="19">
        <f>+VLOOKUP(B6,' Cuartas S Damas y SS Mixta'!$B$4:$H$15,5,0)</f>
        <v>170</v>
      </c>
      <c r="S6" s="19">
        <f>+VLOOKUP(B6,' Cuartas S Damas y SS Mixta'!$B$4:$H$15,6,0)</f>
        <v>123</v>
      </c>
      <c r="T6" s="24">
        <f>+VLOOKUP(B6,' Cuartas S Damas y SS Mixta'!$B$4:$H$15,7,0)</f>
        <v>156</v>
      </c>
      <c r="U6" s="4">
        <f t="shared" si="1"/>
        <v>2619</v>
      </c>
      <c r="V6" s="228">
        <f t="shared" si="2"/>
        <v>163.6875</v>
      </c>
    </row>
    <row r="7" spans="1:22" ht="21" customHeight="1">
      <c r="A7" s="105">
        <v>4</v>
      </c>
      <c r="B7" s="120" t="s">
        <v>46</v>
      </c>
      <c r="C7" s="3" t="s">
        <v>1</v>
      </c>
      <c r="D7" s="8">
        <f t="shared" si="0"/>
        <v>16</v>
      </c>
      <c r="E7" s="23">
        <f>+VLOOKUP(B7,'Individual S y SS Damas '!$B$4:$L$15,4,0)</f>
        <v>137</v>
      </c>
      <c r="F7" s="19">
        <f>+VLOOKUP(B7,'Individual S y SS Damas '!$B$4:$L$15,5,0)</f>
        <v>164</v>
      </c>
      <c r="G7" s="19">
        <f>+VLOOKUP(B7,'Individual S y SS Damas '!$B$4:$L$15,6,0)</f>
        <v>159</v>
      </c>
      <c r="H7" s="19">
        <f>+VLOOKUP(B7,'Individual S y SS Damas '!$B$4:$L$15,7,0)</f>
        <v>182</v>
      </c>
      <c r="I7" s="19">
        <f>+VLOOKUP(B7,'Individual S y SS Damas '!$B$4:$L$15,8,0)</f>
        <v>132</v>
      </c>
      <c r="J7" s="49">
        <f>+VLOOKUP(B7,'Individual S y SS Damas '!$B$4:$L$15,9,0)</f>
        <v>182</v>
      </c>
      <c r="K7" s="23">
        <f>+VLOOKUP(B7,'Duplas S y SS Damas'!$B$4:$J$16,4,0)</f>
        <v>146</v>
      </c>
      <c r="L7" s="19">
        <f>+VLOOKUP(B7,'Duplas S y SS Damas'!$B$4:$J$16,5,0)</f>
        <v>190</v>
      </c>
      <c r="M7" s="19">
        <f>+VLOOKUP(B7,'Duplas S y SS Damas'!$B$4:$J$16,6,0)</f>
        <v>184</v>
      </c>
      <c r="N7" s="19">
        <f>+VLOOKUP(B7,'Duplas S y SS Damas'!$B$4:$J$16,7,0)</f>
        <v>134</v>
      </c>
      <c r="O7" s="19">
        <f>+VLOOKUP(B7,'Duplas S y SS Damas'!$B$4:$J$16,8,0)</f>
        <v>190</v>
      </c>
      <c r="P7" s="119">
        <f>+VLOOKUP(B7,'Duplas S y SS Damas'!$B$4:$J$16,9,0)</f>
        <v>194</v>
      </c>
      <c r="Q7" s="23">
        <f>+VLOOKUP(B7,' Cuartas S Damas y SS Mixta'!$B$4:$H$15,4,0)</f>
        <v>125</v>
      </c>
      <c r="R7" s="19">
        <f>+VLOOKUP(B7,' Cuartas S Damas y SS Mixta'!$B$4:$H$15,5,0)</f>
        <v>150</v>
      </c>
      <c r="S7" s="19">
        <f>+VLOOKUP(B7,' Cuartas S Damas y SS Mixta'!$B$4:$H$15,6,0)</f>
        <v>158</v>
      </c>
      <c r="T7" s="24">
        <f>+VLOOKUP(B7,' Cuartas S Damas y SS Mixta'!$B$4:$H$15,7,0)</f>
        <v>174</v>
      </c>
      <c r="U7" s="4">
        <f t="shared" si="1"/>
        <v>2601</v>
      </c>
      <c r="V7" s="228">
        <f t="shared" si="2"/>
        <v>162.5625</v>
      </c>
    </row>
    <row r="8" spans="1:22" ht="21" customHeight="1">
      <c r="A8" s="105">
        <v>5</v>
      </c>
      <c r="B8" s="120" t="s">
        <v>49</v>
      </c>
      <c r="C8" s="3" t="s">
        <v>38</v>
      </c>
      <c r="D8" s="8">
        <f t="shared" si="0"/>
        <v>16</v>
      </c>
      <c r="E8" s="23">
        <f>+VLOOKUP(B8,'Individual S y SS Damas '!$B$4:$L$15,4,0)</f>
        <v>131</v>
      </c>
      <c r="F8" s="19">
        <f>+VLOOKUP(B8,'Individual S y SS Damas '!$B$4:$L$15,5,0)</f>
        <v>191</v>
      </c>
      <c r="G8" s="19">
        <f>+VLOOKUP(B8,'Individual S y SS Damas '!$B$4:$L$15,6,0)</f>
        <v>146</v>
      </c>
      <c r="H8" s="19">
        <f>+VLOOKUP(B8,'Individual S y SS Damas '!$B$4:$L$15,7,0)</f>
        <v>140</v>
      </c>
      <c r="I8" s="19">
        <f>+VLOOKUP(B8,'Individual S y SS Damas '!$B$4:$L$15,8,0)</f>
        <v>168</v>
      </c>
      <c r="J8" s="49">
        <f>+VLOOKUP(B8,'Individual S y SS Damas '!$B$4:$L$15,9,0)</f>
        <v>158</v>
      </c>
      <c r="K8" s="23">
        <f>+VLOOKUP(B8,'Duplas S y SS Damas'!$B$4:$J$16,4,0)</f>
        <v>158</v>
      </c>
      <c r="L8" s="19">
        <f>+VLOOKUP(B8,'Duplas S y SS Damas'!$B$4:$J$16,5,0)</f>
        <v>180</v>
      </c>
      <c r="M8" s="19">
        <f>+VLOOKUP(B8,'Duplas S y SS Damas'!$B$4:$J$16,6,0)</f>
        <v>167</v>
      </c>
      <c r="N8" s="19">
        <f>+VLOOKUP(B8,'Duplas S y SS Damas'!$B$4:$J$16,7,0)</f>
        <v>163</v>
      </c>
      <c r="O8" s="19">
        <f>+VLOOKUP(B8,'Duplas S y SS Damas'!$B$4:$J$16,8,0)</f>
        <v>162</v>
      </c>
      <c r="P8" s="119">
        <f>+VLOOKUP(B8,'Duplas S y SS Damas'!$B$4:$J$16,9,0)</f>
        <v>138</v>
      </c>
      <c r="Q8" s="23">
        <f>+VLOOKUP(B8,' Cuartas S Damas y SS Mixta'!$B$4:$H$15,4,0)</f>
        <v>138</v>
      </c>
      <c r="R8" s="19">
        <f>+VLOOKUP(B8,' Cuartas S Damas y SS Mixta'!$B$4:$H$15,5,0)</f>
        <v>185</v>
      </c>
      <c r="S8" s="19">
        <f>+VLOOKUP(B8,' Cuartas S Damas y SS Mixta'!$B$4:$H$15,6,0)</f>
        <v>104</v>
      </c>
      <c r="T8" s="24">
        <f>+VLOOKUP(B8,' Cuartas S Damas y SS Mixta'!$B$4:$H$15,7,0)</f>
        <v>195</v>
      </c>
      <c r="U8" s="4">
        <f t="shared" si="1"/>
        <v>2524</v>
      </c>
      <c r="V8" s="228">
        <f t="shared" si="2"/>
        <v>157.75</v>
      </c>
    </row>
    <row r="9" spans="1:22" ht="21" customHeight="1">
      <c r="A9" s="105">
        <v>6</v>
      </c>
      <c r="B9" s="120" t="s">
        <v>41</v>
      </c>
      <c r="C9" s="3" t="s">
        <v>37</v>
      </c>
      <c r="D9" s="8">
        <f t="shared" si="0"/>
        <v>16</v>
      </c>
      <c r="E9" s="23">
        <f>+VLOOKUP(B9,'Individual S y SS Damas '!$B$4:$L$15,4,0)</f>
        <v>194</v>
      </c>
      <c r="F9" s="19">
        <f>+VLOOKUP(B9,'Individual S y SS Damas '!$B$4:$L$15,5,0)</f>
        <v>137</v>
      </c>
      <c r="G9" s="19">
        <f>+VLOOKUP(B9,'Individual S y SS Damas '!$B$4:$L$15,6,0)</f>
        <v>140</v>
      </c>
      <c r="H9" s="19">
        <f>+VLOOKUP(B9,'Individual S y SS Damas '!$B$4:$L$15,7,0)</f>
        <v>160</v>
      </c>
      <c r="I9" s="19">
        <f>+VLOOKUP(B9,'Individual S y SS Damas '!$B$4:$L$15,8,0)</f>
        <v>153</v>
      </c>
      <c r="J9" s="49">
        <f>+VLOOKUP(B9,'Individual S y SS Damas '!$B$4:$L$15,9,0)</f>
        <v>162</v>
      </c>
      <c r="K9" s="23">
        <f>+VLOOKUP(B9,'Duplas S y SS Damas'!$B$4:$J$16,4,0)</f>
        <v>150</v>
      </c>
      <c r="L9" s="19">
        <f>+VLOOKUP(B9,'Duplas S y SS Damas'!$B$4:$J$16,5,0)</f>
        <v>136</v>
      </c>
      <c r="M9" s="19">
        <f>+VLOOKUP(B9,'Duplas S y SS Damas'!$B$4:$J$16,6,0)</f>
        <v>135</v>
      </c>
      <c r="N9" s="19">
        <f>+VLOOKUP(B9,'Duplas S y SS Damas'!$B$4:$J$16,7,0)</f>
        <v>146</v>
      </c>
      <c r="O9" s="19">
        <f>+VLOOKUP(B9,'Duplas S y SS Damas'!$B$4:$J$16,8,0)</f>
        <v>160</v>
      </c>
      <c r="P9" s="119">
        <f>+VLOOKUP(B9,'Duplas S y SS Damas'!$B$4:$J$16,9,0)</f>
        <v>163</v>
      </c>
      <c r="Q9" s="23">
        <f>+VLOOKUP(B9,' Cuartas S Damas y SS Mixta'!$B$4:$H$15,4,0)</f>
        <v>159</v>
      </c>
      <c r="R9" s="19">
        <f>+VLOOKUP(B9,' Cuartas S Damas y SS Mixta'!$B$4:$H$15,5,0)</f>
        <v>143</v>
      </c>
      <c r="S9" s="19">
        <f>+VLOOKUP(B9,' Cuartas S Damas y SS Mixta'!$B$4:$H$15,6,0)</f>
        <v>164</v>
      </c>
      <c r="T9" s="24">
        <f>+VLOOKUP(B9,' Cuartas S Damas y SS Mixta'!$B$4:$H$15,7,0)</f>
        <v>173</v>
      </c>
      <c r="U9" s="4">
        <f t="shared" si="1"/>
        <v>2475</v>
      </c>
      <c r="V9" s="228">
        <f t="shared" si="2"/>
        <v>154.6875</v>
      </c>
    </row>
    <row r="10" spans="1:22" ht="21" customHeight="1">
      <c r="A10" s="105">
        <v>7</v>
      </c>
      <c r="B10" s="120" t="s">
        <v>47</v>
      </c>
      <c r="C10" s="3" t="s">
        <v>1</v>
      </c>
      <c r="D10" s="8">
        <f t="shared" si="0"/>
        <v>16</v>
      </c>
      <c r="E10" s="23">
        <f>+VLOOKUP(B10,'Individual S y SS Damas '!$B$4:$L$15,4,0)</f>
        <v>145</v>
      </c>
      <c r="F10" s="19">
        <f>+VLOOKUP(B10,'Individual S y SS Damas '!$B$4:$L$15,5,0)</f>
        <v>154</v>
      </c>
      <c r="G10" s="19">
        <f>+VLOOKUP(B10,'Individual S y SS Damas '!$B$4:$L$15,6,0)</f>
        <v>144</v>
      </c>
      <c r="H10" s="19">
        <f>+VLOOKUP(B10,'Individual S y SS Damas '!$B$4:$L$15,7,0)</f>
        <v>149</v>
      </c>
      <c r="I10" s="19">
        <f>+VLOOKUP(B10,'Individual S y SS Damas '!$B$4:$L$15,8,0)</f>
        <v>160</v>
      </c>
      <c r="J10" s="49">
        <f>+VLOOKUP(B10,'Individual S y SS Damas '!$B$4:$L$15,9,0)</f>
        <v>148</v>
      </c>
      <c r="K10" s="23">
        <f>+VLOOKUP(B10,'Duplas S y SS Damas'!$B$4:$J$16,4,0)</f>
        <v>173</v>
      </c>
      <c r="L10" s="19">
        <f>+VLOOKUP(B10,'Duplas S y SS Damas'!$B$4:$J$16,5,0)</f>
        <v>193</v>
      </c>
      <c r="M10" s="19">
        <f>+VLOOKUP(B10,'Duplas S y SS Damas'!$B$4:$J$16,6,0)</f>
        <v>116</v>
      </c>
      <c r="N10" s="19">
        <f>+VLOOKUP(B10,'Duplas S y SS Damas'!$B$4:$J$16,7,0)</f>
        <v>125</v>
      </c>
      <c r="O10" s="19">
        <f>+VLOOKUP(B10,'Duplas S y SS Damas'!$B$4:$J$16,8,0)</f>
        <v>167</v>
      </c>
      <c r="P10" s="119">
        <f>+VLOOKUP(B10,'Duplas S y SS Damas'!$B$4:$J$16,9,0)</f>
        <v>160</v>
      </c>
      <c r="Q10" s="23">
        <f>+VLOOKUP(B10,' Cuartas S Damas y SS Mixta'!$B$4:$H$15,4,0)</f>
        <v>157</v>
      </c>
      <c r="R10" s="19">
        <f>+VLOOKUP(B10,' Cuartas S Damas y SS Mixta'!$B$4:$H$15,5,0)</f>
        <v>153</v>
      </c>
      <c r="S10" s="19">
        <f>+VLOOKUP(B10,' Cuartas S Damas y SS Mixta'!$B$4:$H$15,6,0)</f>
        <v>133</v>
      </c>
      <c r="T10" s="24">
        <f>+VLOOKUP(B10,' Cuartas S Damas y SS Mixta'!$B$4:$H$15,7,0)</f>
        <v>124</v>
      </c>
      <c r="U10" s="4">
        <f t="shared" si="1"/>
        <v>2401</v>
      </c>
      <c r="V10" s="228">
        <f t="shared" si="2"/>
        <v>150.0625</v>
      </c>
    </row>
    <row r="11" spans="1:22" ht="21" customHeight="1">
      <c r="A11" s="105">
        <v>8</v>
      </c>
      <c r="B11" s="120" t="s">
        <v>95</v>
      </c>
      <c r="C11" s="19" t="s">
        <v>2</v>
      </c>
      <c r="D11" s="22">
        <f t="shared" si="0"/>
        <v>16</v>
      </c>
      <c r="E11" s="23">
        <f>+VLOOKUP(B11,'Individual S y SS Damas '!$B$4:$L$15,4,0)</f>
        <v>135</v>
      </c>
      <c r="F11" s="19">
        <f>+VLOOKUP(B11,'Individual S y SS Damas '!$B$4:$L$15,5,0)</f>
        <v>123</v>
      </c>
      <c r="G11" s="19">
        <f>+VLOOKUP(B11,'Individual S y SS Damas '!$B$4:$L$15,6,0)</f>
        <v>143</v>
      </c>
      <c r="H11" s="19">
        <f>+VLOOKUP(B11,'Individual S y SS Damas '!$B$4:$L$15,7,0)</f>
        <v>157</v>
      </c>
      <c r="I11" s="19">
        <f>+VLOOKUP(B11,'Individual S y SS Damas '!$B$4:$L$15,8,0)</f>
        <v>159</v>
      </c>
      <c r="J11" s="49">
        <f>+VLOOKUP(B11,'Individual S y SS Damas '!$B$4:$L$15,9,0)</f>
        <v>177</v>
      </c>
      <c r="K11" s="23">
        <f>+VLOOKUP(B11,'Duplas S y SS Damas'!$B$4:$J$16,4,0)</f>
        <v>122</v>
      </c>
      <c r="L11" s="19">
        <f>+VLOOKUP(B11,'Duplas S y SS Damas'!$B$4:$J$16,5,0)</f>
        <v>144</v>
      </c>
      <c r="M11" s="19">
        <f>+VLOOKUP(B11,'Duplas S y SS Damas'!$B$4:$J$16,6,0)</f>
        <v>134</v>
      </c>
      <c r="N11" s="19">
        <f>+VLOOKUP(B11,'Duplas S y SS Damas'!$B$4:$J$16,7,0)</f>
        <v>145</v>
      </c>
      <c r="O11" s="19">
        <f>+VLOOKUP(B11,'Duplas S y SS Damas'!$B$4:$J$16,8,0)</f>
        <v>153</v>
      </c>
      <c r="P11" s="119">
        <f>+VLOOKUP(B11,'Duplas S y SS Damas'!$B$4:$J$16,9,0)</f>
        <v>146</v>
      </c>
      <c r="Q11" s="23">
        <f>+VLOOKUP(B11,' Cuartas S Damas y SS Mixta'!$B$4:$H$15,4,0)</f>
        <v>169</v>
      </c>
      <c r="R11" s="19">
        <f>+VLOOKUP(B11,' Cuartas S Damas y SS Mixta'!$B$4:$H$15,5,0)</f>
        <v>152</v>
      </c>
      <c r="S11" s="19">
        <f>+VLOOKUP(B11,' Cuartas S Damas y SS Mixta'!$B$4:$H$15,6,0)</f>
        <v>150</v>
      </c>
      <c r="T11" s="24">
        <f>+VLOOKUP(B11,' Cuartas S Damas y SS Mixta'!$B$4:$H$15,7,0)</f>
        <v>155</v>
      </c>
      <c r="U11" s="20">
        <f t="shared" si="1"/>
        <v>2364</v>
      </c>
      <c r="V11" s="229">
        <f t="shared" si="2"/>
        <v>147.75</v>
      </c>
    </row>
    <row r="12" spans="1:22" ht="21" customHeight="1">
      <c r="A12" s="105">
        <v>9</v>
      </c>
      <c r="B12" s="23" t="s">
        <v>40</v>
      </c>
      <c r="C12" s="19" t="s">
        <v>2</v>
      </c>
      <c r="D12" s="22">
        <f t="shared" si="0"/>
        <v>16</v>
      </c>
      <c r="E12" s="23">
        <f>+VLOOKUP(B12,'Individual S y SS Damas '!$B$4:$L$15,4,0)</f>
        <v>129</v>
      </c>
      <c r="F12" s="19">
        <f>+VLOOKUP(B12,'Individual S y SS Damas '!$B$4:$L$15,5,0)</f>
        <v>114</v>
      </c>
      <c r="G12" s="19">
        <f>+VLOOKUP(B12,'Individual S y SS Damas '!$B$4:$L$15,6,0)</f>
        <v>131</v>
      </c>
      <c r="H12" s="19">
        <f>+VLOOKUP(B12,'Individual S y SS Damas '!$B$4:$L$15,7,0)</f>
        <v>148</v>
      </c>
      <c r="I12" s="19">
        <f>+VLOOKUP(B12,'Individual S y SS Damas '!$B$4:$L$15,8,0)</f>
        <v>136</v>
      </c>
      <c r="J12" s="49">
        <f>+VLOOKUP(B12,'Individual S y SS Damas '!$B$4:$L$15,9,0)</f>
        <v>170</v>
      </c>
      <c r="K12" s="23">
        <f>+VLOOKUP(B12,'Duplas S y SS Damas'!$B$4:$J$16,4,0)</f>
        <v>153</v>
      </c>
      <c r="L12" s="19">
        <f>+VLOOKUP(B12,'Duplas S y SS Damas'!$B$4:$J$16,5,0)</f>
        <v>120</v>
      </c>
      <c r="M12" s="19">
        <f>+VLOOKUP(B12,'Duplas S y SS Damas'!$B$4:$J$16,6,0)</f>
        <v>160</v>
      </c>
      <c r="N12" s="19">
        <f>+VLOOKUP(B12,'Duplas S y SS Damas'!$B$4:$J$16,7,0)</f>
        <v>167</v>
      </c>
      <c r="O12" s="19">
        <f>+VLOOKUP(B12,'Duplas S y SS Damas'!$B$4:$J$16,8,0)</f>
        <v>167</v>
      </c>
      <c r="P12" s="119">
        <f>+VLOOKUP(B12,'Duplas S y SS Damas'!$B$4:$J$16,9,0)</f>
        <v>159</v>
      </c>
      <c r="Q12" s="23">
        <f>+VLOOKUP(B12,' Cuartas S Damas y SS Mixta'!$B$4:$H$15,4,0)</f>
        <v>143</v>
      </c>
      <c r="R12" s="19">
        <f>+VLOOKUP(B12,' Cuartas S Damas y SS Mixta'!$B$4:$H$15,5,0)</f>
        <v>160</v>
      </c>
      <c r="S12" s="19">
        <f>+VLOOKUP(B12,' Cuartas S Damas y SS Mixta'!$B$4:$H$15,6,0)</f>
        <v>124</v>
      </c>
      <c r="T12" s="24">
        <f>+VLOOKUP(B12,' Cuartas S Damas y SS Mixta'!$B$4:$H$15,7,0)</f>
        <v>140</v>
      </c>
      <c r="U12" s="20">
        <f t="shared" si="1"/>
        <v>2321</v>
      </c>
      <c r="V12" s="229">
        <f t="shared" si="2"/>
        <v>145.0625</v>
      </c>
    </row>
    <row r="13" spans="1:22" ht="21" customHeight="1">
      <c r="A13" s="105">
        <v>10</v>
      </c>
      <c r="B13" s="120" t="s">
        <v>97</v>
      </c>
      <c r="C13" s="19" t="s">
        <v>2</v>
      </c>
      <c r="D13" s="22">
        <f t="shared" si="0"/>
        <v>16</v>
      </c>
      <c r="E13" s="23">
        <f>+VLOOKUP(B13,'Individual S y SS Damas '!$B$4:$L$15,4,0)</f>
        <v>133</v>
      </c>
      <c r="F13" s="19">
        <f>+VLOOKUP(B13,'Individual S y SS Damas '!$B$4:$L$15,5,0)</f>
        <v>119</v>
      </c>
      <c r="G13" s="19">
        <f>+VLOOKUP(B13,'Individual S y SS Damas '!$B$4:$L$15,6,0)</f>
        <v>154</v>
      </c>
      <c r="H13" s="19">
        <f>+VLOOKUP(B13,'Individual S y SS Damas '!$B$4:$L$15,7,0)</f>
        <v>159</v>
      </c>
      <c r="I13" s="19">
        <f>+VLOOKUP(B13,'Individual S y SS Damas '!$B$4:$L$15,8,0)</f>
        <v>148</v>
      </c>
      <c r="J13" s="49">
        <f>+VLOOKUP(B13,'Individual S y SS Damas '!$B$4:$L$15,9,0)</f>
        <v>134</v>
      </c>
      <c r="K13" s="23">
        <f>+VLOOKUP(B13,'Duplas S y SS Damas'!$B$4:$J$16,4,0)</f>
        <v>139</v>
      </c>
      <c r="L13" s="19">
        <f>+VLOOKUP(B13,'Duplas S y SS Damas'!$B$4:$J$16,5,0)</f>
        <v>134</v>
      </c>
      <c r="M13" s="19">
        <f>+VLOOKUP(B13,'Duplas S y SS Damas'!$B$4:$J$16,6,0)</f>
        <v>135</v>
      </c>
      <c r="N13" s="19">
        <f>+VLOOKUP(B13,'Duplas S y SS Damas'!$B$4:$J$16,7,0)</f>
        <v>173</v>
      </c>
      <c r="O13" s="19">
        <f>+VLOOKUP(B13,'Duplas S y SS Damas'!$B$4:$J$16,8,0)</f>
        <v>151</v>
      </c>
      <c r="P13" s="119">
        <f>+VLOOKUP(B13,'Duplas S y SS Damas'!$B$4:$J$16,9,0)</f>
        <v>140</v>
      </c>
      <c r="Q13" s="23">
        <f>+VLOOKUP(B13,' Cuartas S Damas y SS Mixta'!$B$4:$H$15,4,0)</f>
        <v>166</v>
      </c>
      <c r="R13" s="19">
        <f>+VLOOKUP(B13,' Cuartas S Damas y SS Mixta'!$B$4:$H$15,5,0)</f>
        <v>145</v>
      </c>
      <c r="S13" s="19">
        <f>+VLOOKUP(B13,' Cuartas S Damas y SS Mixta'!$B$4:$H$15,6,0)</f>
        <v>152</v>
      </c>
      <c r="T13" s="24">
        <f>+VLOOKUP(B13,' Cuartas S Damas y SS Mixta'!$B$4:$H$15,7,0)</f>
        <v>122</v>
      </c>
      <c r="U13" s="20">
        <f t="shared" si="1"/>
        <v>2304</v>
      </c>
      <c r="V13" s="229">
        <f t="shared" si="2"/>
        <v>144</v>
      </c>
    </row>
    <row r="14" spans="1:22" ht="21" customHeight="1">
      <c r="A14" s="105">
        <v>11</v>
      </c>
      <c r="B14" s="120" t="s">
        <v>48</v>
      </c>
      <c r="C14" s="3" t="s">
        <v>1</v>
      </c>
      <c r="D14" s="8">
        <f t="shared" si="0"/>
        <v>16</v>
      </c>
      <c r="E14" s="23">
        <f>+VLOOKUP(B14,'Individual S y SS Damas '!$B$4:$L$15,4,0)</f>
        <v>171</v>
      </c>
      <c r="F14" s="19">
        <f>+VLOOKUP(B14,'Individual S y SS Damas '!$B$4:$L$15,5,0)</f>
        <v>183</v>
      </c>
      <c r="G14" s="19">
        <f>+VLOOKUP(B14,'Individual S y SS Damas '!$B$4:$L$15,6,0)</f>
        <v>126</v>
      </c>
      <c r="H14" s="19">
        <f>+VLOOKUP(B14,'Individual S y SS Damas '!$B$4:$L$15,7,0)</f>
        <v>128</v>
      </c>
      <c r="I14" s="19">
        <f>+VLOOKUP(B14,'Individual S y SS Damas '!$B$4:$L$15,8,0)</f>
        <v>176</v>
      </c>
      <c r="J14" s="49">
        <f>+VLOOKUP(B14,'Individual S y SS Damas '!$B$4:$L$15,9,0)</f>
        <v>139</v>
      </c>
      <c r="K14" s="23">
        <f>+VLOOKUP(B14,'Duplas S y SS Damas'!$B$4:$J$16,4,0)</f>
        <v>132</v>
      </c>
      <c r="L14" s="19">
        <f>+VLOOKUP(B14,'Duplas S y SS Damas'!$B$4:$J$16,5,0)</f>
        <v>143</v>
      </c>
      <c r="M14" s="19">
        <f>+VLOOKUP(B14,'Duplas S y SS Damas'!$B$4:$J$16,6,0)</f>
        <v>131</v>
      </c>
      <c r="N14" s="19">
        <f>+VLOOKUP(B14,'Duplas S y SS Damas'!$B$4:$J$16,7,0)</f>
        <v>121</v>
      </c>
      <c r="O14" s="19">
        <f>+VLOOKUP(B14,'Duplas S y SS Damas'!$B$4:$J$16,8,0)</f>
        <v>101</v>
      </c>
      <c r="P14" s="119">
        <f>+VLOOKUP(B14,'Duplas S y SS Damas'!$B$4:$J$16,9,0)</f>
        <v>128</v>
      </c>
      <c r="Q14" s="23">
        <f>+VLOOKUP(B14,' Cuartas S Damas y SS Mixta'!$B$4:$H$15,4,0)</f>
        <v>146</v>
      </c>
      <c r="R14" s="19">
        <f>+VLOOKUP(B14,' Cuartas S Damas y SS Mixta'!$B$4:$H$15,5,0)</f>
        <v>157</v>
      </c>
      <c r="S14" s="19">
        <f>+VLOOKUP(B14,' Cuartas S Damas y SS Mixta'!$B$4:$H$15,6,0)</f>
        <v>147</v>
      </c>
      <c r="T14" s="24">
        <f>+VLOOKUP(B14,' Cuartas S Damas y SS Mixta'!$B$4:$H$15,7,0)</f>
        <v>131</v>
      </c>
      <c r="U14" s="4">
        <f t="shared" si="1"/>
        <v>2260</v>
      </c>
      <c r="V14" s="228">
        <f t="shared" si="2"/>
        <v>141.25</v>
      </c>
    </row>
    <row r="15" spans="1:22" ht="21" customHeight="1" thickBot="1">
      <c r="A15" s="106">
        <v>12</v>
      </c>
      <c r="B15" s="129" t="s">
        <v>44</v>
      </c>
      <c r="C15" s="7" t="s">
        <v>37</v>
      </c>
      <c r="D15" s="9">
        <f t="shared" si="0"/>
        <v>16</v>
      </c>
      <c r="E15" s="27">
        <f>+VLOOKUP(B15,'Individual S y SS Damas '!$B$4:$L$15,4,0)</f>
        <v>121</v>
      </c>
      <c r="F15" s="28">
        <f>+VLOOKUP(B15,'Individual S y SS Damas '!$B$4:$L$15,5,0)</f>
        <v>125</v>
      </c>
      <c r="G15" s="28">
        <f>+VLOOKUP(B15,'Individual S y SS Damas '!$B$4:$L$15,6,0)</f>
        <v>133</v>
      </c>
      <c r="H15" s="28">
        <f>+VLOOKUP(B15,'Individual S y SS Damas '!$B$4:$L$15,7,0)</f>
        <v>133</v>
      </c>
      <c r="I15" s="28">
        <f>+VLOOKUP(B15,'Individual S y SS Damas '!$B$4:$L$15,8,0)</f>
        <v>128</v>
      </c>
      <c r="J15" s="134">
        <f>+VLOOKUP(B15,'Individual S y SS Damas '!$B$4:$L$15,9,0)</f>
        <v>187</v>
      </c>
      <c r="K15" s="27">
        <f>+VLOOKUP(B15,'Duplas S y SS Damas'!$B$4:$J$16,4,0)</f>
        <v>98</v>
      </c>
      <c r="L15" s="28">
        <f>+VLOOKUP(B15,'Duplas S y SS Damas'!$B$4:$J$16,5,0)</f>
        <v>125</v>
      </c>
      <c r="M15" s="28">
        <f>+VLOOKUP(B15,'Duplas S y SS Damas'!$B$4:$J$16,6,0)</f>
        <v>130</v>
      </c>
      <c r="N15" s="28">
        <f>+VLOOKUP(B15,'Duplas S y SS Damas'!$B$4:$J$16,7,0)</f>
        <v>122</v>
      </c>
      <c r="O15" s="28">
        <f>+VLOOKUP(B15,'Duplas S y SS Damas'!$B$4:$J$16,8,0)</f>
        <v>139</v>
      </c>
      <c r="P15" s="121">
        <f>+VLOOKUP(B15,'Duplas S y SS Damas'!$B$4:$J$16,9,0)</f>
        <v>135</v>
      </c>
      <c r="Q15" s="27">
        <f>+VLOOKUP(B15,' Cuartas S Damas y SS Mixta'!$B$4:$H$15,4,0)</f>
        <v>127</v>
      </c>
      <c r="R15" s="28">
        <f>+VLOOKUP(B15,' Cuartas S Damas y SS Mixta'!$B$4:$H$15,5,0)</f>
        <v>120</v>
      </c>
      <c r="S15" s="28">
        <f>+VLOOKUP(B15,' Cuartas S Damas y SS Mixta'!$B$4:$H$15,6,0)</f>
        <v>95</v>
      </c>
      <c r="T15" s="29">
        <f>+VLOOKUP(B15,' Cuartas S Damas y SS Mixta'!$B$4:$H$15,7,0)</f>
        <v>131</v>
      </c>
      <c r="U15" s="78">
        <f t="shared" si="1"/>
        <v>2049</v>
      </c>
      <c r="V15" s="230">
        <f t="shared" si="2"/>
        <v>128.0625</v>
      </c>
    </row>
    <row r="16" spans="1:22" ht="15.75" thickBot="1"/>
    <row r="17" spans="1:22" ht="21" customHeight="1" thickBot="1">
      <c r="B17" s="60" t="s">
        <v>75</v>
      </c>
    </row>
    <row r="18" spans="1:22" ht="21" customHeight="1">
      <c r="A18" s="108">
        <v>1</v>
      </c>
      <c r="B18" s="77" t="s">
        <v>56</v>
      </c>
      <c r="C18" s="73" t="s">
        <v>1</v>
      </c>
      <c r="D18" s="80">
        <f>COUNTIF(E18:T18,"&gt;0")</f>
        <v>16</v>
      </c>
      <c r="E18" s="71">
        <f>+VLOOKUP(B18,'Individual S y SS Damas '!$B$4:$L$21,4,0)</f>
        <v>109</v>
      </c>
      <c r="F18" s="73">
        <f>+VLOOKUP(B18,'Individual S y SS Damas '!$B$4:$L$21,5,0)</f>
        <v>106</v>
      </c>
      <c r="G18" s="73">
        <f>+VLOOKUP(B18,'Individual S y SS Damas '!$B$4:$L$21,6,0)</f>
        <v>142</v>
      </c>
      <c r="H18" s="73">
        <f>+VLOOKUP(B18,'Individual S y SS Damas '!$B$4:$L$21,7,0)</f>
        <v>140</v>
      </c>
      <c r="I18" s="73">
        <f>+VLOOKUP(B18,'Individual S y SS Damas '!$B$4:$L$21,8,0)</f>
        <v>172</v>
      </c>
      <c r="J18" s="131">
        <f>+VLOOKUP(B18,'Individual S y SS Damas '!$B$4:$L$21,9,0)</f>
        <v>194</v>
      </c>
      <c r="K18" s="75">
        <f>+VLOOKUP(B18,'Duplas S y SS Damas'!$B$4:$J$21,4,0)</f>
        <v>144</v>
      </c>
      <c r="L18" s="73">
        <f>+VLOOKUP(B18,'Duplas S y SS Damas'!$B$4:$J$21,5,0)</f>
        <v>145</v>
      </c>
      <c r="M18" s="73">
        <f>+VLOOKUP(B18,'Duplas S y SS Damas'!$B$4:$J$21,6,0)</f>
        <v>170</v>
      </c>
      <c r="N18" s="73">
        <f>+VLOOKUP(B18,'Duplas S y SS Damas'!$B$4:$J$21,7,0)</f>
        <v>170</v>
      </c>
      <c r="O18" s="73">
        <f>+VLOOKUP(B18,'Duplas S y SS Damas'!$B$4:$J$21,8,0)</f>
        <v>152</v>
      </c>
      <c r="P18" s="83">
        <f>+VLOOKUP(B18,'Duplas S y SS Damas'!$B$4:$J$21,9,0)</f>
        <v>179</v>
      </c>
      <c r="Q18" s="136">
        <f>+VLOOKUP(B18,' Cuartas S Damas y SS Mixta'!$B$8:$H$27,4,0)</f>
        <v>168</v>
      </c>
      <c r="R18" s="82">
        <f>+VLOOKUP(B18,' Cuartas S Damas y SS Mixta'!$B$8:$H$27,5,0)</f>
        <v>112</v>
      </c>
      <c r="S18" s="82">
        <f>+VLOOKUP(B18,' Cuartas S Damas y SS Mixta'!$B$8:$H$27,6,0)</f>
        <v>173</v>
      </c>
      <c r="T18" s="137">
        <f>+VLOOKUP(B18,' Cuartas S Damas y SS Mixta'!$B$8:$H$27,7,0)</f>
        <v>167</v>
      </c>
      <c r="U18" s="77">
        <f>+SUM(E18:T18)</f>
        <v>2443</v>
      </c>
      <c r="V18" s="227">
        <f>+U18/D18</f>
        <v>152.6875</v>
      </c>
    </row>
    <row r="19" spans="1:22" ht="21" customHeight="1">
      <c r="A19" s="109">
        <v>2</v>
      </c>
      <c r="B19" s="4" t="s">
        <v>94</v>
      </c>
      <c r="C19" s="19" t="s">
        <v>1</v>
      </c>
      <c r="D19" s="52">
        <f>COUNTIF(E19:T19,"&gt;0")</f>
        <v>16</v>
      </c>
      <c r="E19" s="23">
        <f>+VLOOKUP(B19,'Individual S y SS Damas '!$B$4:$L$21,4,0)</f>
        <v>147</v>
      </c>
      <c r="F19" s="19">
        <f>+VLOOKUP(B19,'Individual S y SS Damas '!$B$4:$L$21,5,0)</f>
        <v>156</v>
      </c>
      <c r="G19" s="19">
        <f>+VLOOKUP(B19,'Individual S y SS Damas '!$B$4:$L$21,6,0)</f>
        <v>149</v>
      </c>
      <c r="H19" s="19">
        <f>+VLOOKUP(B19,'Individual S y SS Damas '!$B$4:$L$21,7,0)</f>
        <v>160</v>
      </c>
      <c r="I19" s="19">
        <f>+VLOOKUP(B19,'Individual S y SS Damas '!$B$4:$L$21,8,0)</f>
        <v>112</v>
      </c>
      <c r="J19" s="26">
        <f>+VLOOKUP(B19,'Individual S y SS Damas '!$B$4:$L$21,9,0)</f>
        <v>193</v>
      </c>
      <c r="K19" s="20">
        <f>+VLOOKUP(B19,'Duplas S y SS Damas'!$B$4:$J$21,4,0)</f>
        <v>158</v>
      </c>
      <c r="L19" s="19">
        <f>+VLOOKUP(B19,'Duplas S y SS Damas'!$B$4:$J$21,5,0)</f>
        <v>146</v>
      </c>
      <c r="M19" s="19">
        <f>+VLOOKUP(B19,'Duplas S y SS Damas'!$B$4:$J$21,6,0)</f>
        <v>121</v>
      </c>
      <c r="N19" s="19">
        <f>+VLOOKUP(B19,'Duplas S y SS Damas'!$B$4:$J$21,7,0)</f>
        <v>137</v>
      </c>
      <c r="O19" s="19">
        <f>+VLOOKUP(B19,'Duplas S y SS Damas'!$B$4:$J$21,8,0)</f>
        <v>179</v>
      </c>
      <c r="P19" s="119">
        <f>+VLOOKUP(B19,'Duplas S y SS Damas'!$B$4:$J$21,9,0)</f>
        <v>159</v>
      </c>
      <c r="Q19" s="23">
        <f>+VLOOKUP(B19,' Cuartas S Damas y SS Mixta'!$B$8:$H$27,4,0)</f>
        <v>121</v>
      </c>
      <c r="R19" s="19">
        <f>+VLOOKUP(B19,' Cuartas S Damas y SS Mixta'!$B$8:$H$27,5,0)</f>
        <v>188</v>
      </c>
      <c r="S19" s="19">
        <f>+VLOOKUP(B19,' Cuartas S Damas y SS Mixta'!$B$8:$H$27,6,0)</f>
        <v>140</v>
      </c>
      <c r="T19" s="24">
        <f>+VLOOKUP(B19,' Cuartas S Damas y SS Mixta'!$B$8:$H$27,7,0)</f>
        <v>174</v>
      </c>
      <c r="U19" s="4">
        <f>+SUM(E19:T19)</f>
        <v>2440</v>
      </c>
      <c r="V19" s="228">
        <f>+U19/D19</f>
        <v>152.5</v>
      </c>
    </row>
    <row r="20" spans="1:22" ht="21" customHeight="1">
      <c r="A20" s="109">
        <v>3</v>
      </c>
      <c r="B20" s="4" t="s">
        <v>51</v>
      </c>
      <c r="C20" s="19" t="s">
        <v>37</v>
      </c>
      <c r="D20" s="52">
        <f>COUNTIF(E20:T20,"&gt;0")</f>
        <v>16</v>
      </c>
      <c r="E20" s="23">
        <f>+VLOOKUP(B20,'Individual S y SS Damas '!$B$4:$L$21,4,0)</f>
        <v>133</v>
      </c>
      <c r="F20" s="19">
        <f>+VLOOKUP(B20,'Individual S y SS Damas '!$B$4:$L$21,5,0)</f>
        <v>112</v>
      </c>
      <c r="G20" s="19">
        <f>+VLOOKUP(B20,'Individual S y SS Damas '!$B$4:$L$21,6,0)</f>
        <v>129</v>
      </c>
      <c r="H20" s="19">
        <f>+VLOOKUP(B20,'Individual S y SS Damas '!$B$4:$L$21,7,0)</f>
        <v>210</v>
      </c>
      <c r="I20" s="19">
        <f>+VLOOKUP(B20,'Individual S y SS Damas '!$B$4:$L$21,8,0)</f>
        <v>155</v>
      </c>
      <c r="J20" s="26">
        <f>+VLOOKUP(B20,'Individual S y SS Damas '!$B$4:$L$21,9,0)</f>
        <v>165</v>
      </c>
      <c r="K20" s="20">
        <f>+VLOOKUP(B20,'Duplas S y SS Damas'!$B$4:$J$21,4,0)</f>
        <v>127</v>
      </c>
      <c r="L20" s="19">
        <f>+VLOOKUP(B20,'Duplas S y SS Damas'!$B$4:$J$21,5,0)</f>
        <v>117</v>
      </c>
      <c r="M20" s="19">
        <f>+VLOOKUP(B20,'Duplas S y SS Damas'!$B$4:$J$21,6,0)</f>
        <v>158</v>
      </c>
      <c r="N20" s="19">
        <f>+VLOOKUP(B20,'Duplas S y SS Damas'!$B$4:$J$21,7,0)</f>
        <v>117</v>
      </c>
      <c r="O20" s="19">
        <f>+VLOOKUP(B20,'Duplas S y SS Damas'!$B$4:$J$21,8,0)</f>
        <v>157</v>
      </c>
      <c r="P20" s="119">
        <f>+VLOOKUP(B20,'Duplas S y SS Damas'!$B$4:$J$21,9,0)</f>
        <v>140</v>
      </c>
      <c r="Q20" s="23">
        <f>+VLOOKUP(B20,' Cuartas S Damas y SS Mixta'!$B$8:$H$27,4,0)</f>
        <v>153</v>
      </c>
      <c r="R20" s="19">
        <f>+VLOOKUP(B20,' Cuartas S Damas y SS Mixta'!$B$8:$H$27,5,0)</f>
        <v>170</v>
      </c>
      <c r="S20" s="19">
        <f>+VLOOKUP(B20,' Cuartas S Damas y SS Mixta'!$B$8:$H$27,6,0)</f>
        <v>130</v>
      </c>
      <c r="T20" s="24">
        <f>+VLOOKUP(B20,' Cuartas S Damas y SS Mixta'!$B$8:$H$27,7,0)</f>
        <v>149</v>
      </c>
      <c r="U20" s="4">
        <f>+SUM(E20:T20)</f>
        <v>2322</v>
      </c>
      <c r="V20" s="228">
        <f>+U20/D20</f>
        <v>145.125</v>
      </c>
    </row>
    <row r="21" spans="1:22" ht="21" customHeight="1" thickBot="1">
      <c r="A21" s="110">
        <v>4</v>
      </c>
      <c r="B21" s="78" t="s">
        <v>52</v>
      </c>
      <c r="C21" s="28" t="s">
        <v>37</v>
      </c>
      <c r="D21" s="81">
        <f>COUNTIF(E21:T21,"&gt;0")</f>
        <v>16</v>
      </c>
      <c r="E21" s="27">
        <f>+VLOOKUP(B21,'Individual S y SS Damas '!$B$4:$L$21,4,0)</f>
        <v>121</v>
      </c>
      <c r="F21" s="28">
        <f>+VLOOKUP(B21,'Individual S y SS Damas '!$B$4:$L$21,5,0)</f>
        <v>139</v>
      </c>
      <c r="G21" s="28">
        <f>+VLOOKUP(B21,'Individual S y SS Damas '!$B$4:$L$21,6,0)</f>
        <v>169</v>
      </c>
      <c r="H21" s="28">
        <f>+VLOOKUP(B21,'Individual S y SS Damas '!$B$4:$L$21,7,0)</f>
        <v>164</v>
      </c>
      <c r="I21" s="28">
        <f>+VLOOKUP(B21,'Individual S y SS Damas '!$B$4:$L$21,8,0)</f>
        <v>145</v>
      </c>
      <c r="J21" s="29">
        <f>+VLOOKUP(B21,'Individual S y SS Damas '!$B$4:$L$21,9,0)</f>
        <v>136</v>
      </c>
      <c r="K21" s="107">
        <f>+VLOOKUP(B21,'Duplas S y SS Damas'!$B$4:$J$21,4,0)</f>
        <v>168</v>
      </c>
      <c r="L21" s="28">
        <f>+VLOOKUP(B21,'Duplas S y SS Damas'!$B$4:$J$21,5,0)</f>
        <v>142</v>
      </c>
      <c r="M21" s="28">
        <f>+VLOOKUP(B21,'Duplas S y SS Damas'!$B$4:$J$21,6,0)</f>
        <v>166</v>
      </c>
      <c r="N21" s="28">
        <f>+VLOOKUP(B21,'Duplas S y SS Damas'!$B$4:$J$21,7,0)</f>
        <v>139</v>
      </c>
      <c r="O21" s="28">
        <f>+VLOOKUP(B21,'Duplas S y SS Damas'!$B$4:$J$21,8,0)</f>
        <v>119</v>
      </c>
      <c r="P21" s="121">
        <f>+VLOOKUP(B21,'Duplas S y SS Damas'!$B$4:$J$21,9,0)</f>
        <v>130</v>
      </c>
      <c r="Q21" s="27">
        <f>+VLOOKUP(B21,' Cuartas S Damas y SS Mixta'!$B$8:$H$27,4,0)</f>
        <v>136</v>
      </c>
      <c r="R21" s="28">
        <f>+VLOOKUP(B21,' Cuartas S Damas y SS Mixta'!$B$8:$H$27,5,0)</f>
        <v>120</v>
      </c>
      <c r="S21" s="28">
        <f>+VLOOKUP(B21,' Cuartas S Damas y SS Mixta'!$B$8:$H$27,6,0)</f>
        <v>145</v>
      </c>
      <c r="T21" s="29">
        <f>+VLOOKUP(B21,' Cuartas S Damas y SS Mixta'!$B$8:$H$27,7,0)</f>
        <v>128</v>
      </c>
      <c r="U21" s="78">
        <f>+SUM(E21:T21)</f>
        <v>2267</v>
      </c>
      <c r="V21" s="230">
        <f>+U21/D21</f>
        <v>141.6875</v>
      </c>
    </row>
    <row r="22" spans="1:22" ht="21" customHeight="1" thickBot="1">
      <c r="A22" s="34"/>
      <c r="B22" s="34"/>
      <c r="C22" s="33"/>
      <c r="D22" s="17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232"/>
    </row>
    <row r="23" spans="1:22" ht="21" customHeight="1" thickBot="1">
      <c r="A23" s="34"/>
      <c r="B23" s="48" t="s">
        <v>31</v>
      </c>
      <c r="C23" s="33"/>
      <c r="D23" s="17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232"/>
    </row>
    <row r="24" spans="1:22" ht="21" customHeight="1">
      <c r="A24" s="139">
        <v>1</v>
      </c>
      <c r="B24" s="75" t="s">
        <v>90</v>
      </c>
      <c r="C24" s="138" t="s">
        <v>38</v>
      </c>
      <c r="D24" s="139">
        <f t="shared" ref="D24:D43" si="3">COUNTIF(E24:T24,"&gt;0")</f>
        <v>16</v>
      </c>
      <c r="E24" s="75">
        <f>+VLOOKUP(B24,'individual S y SS Varones'!$B$4:$L$33,4,0)</f>
        <v>203</v>
      </c>
      <c r="F24" s="73">
        <f>+VLOOKUP(B24,'individual S y SS Varones'!$B$4:$L$33,5,0)</f>
        <v>189</v>
      </c>
      <c r="G24" s="73">
        <f>+VLOOKUP(B24,'individual S y SS Varones'!$B$4:$L$33,6,0)</f>
        <v>238</v>
      </c>
      <c r="H24" s="73">
        <f>+VLOOKUP(B24,'individual S y SS Varones'!$B$4:$L$33,7,0)</f>
        <v>146</v>
      </c>
      <c r="I24" s="73">
        <f>+VLOOKUP(B24,'individual S y SS Varones'!$B$4:$L$33,8,0)</f>
        <v>215</v>
      </c>
      <c r="J24" s="138">
        <f>+VLOOKUP(B24,'individual S y SS Varones'!$B$4:$L$33,9,0)</f>
        <v>254</v>
      </c>
      <c r="K24" s="71">
        <f>+VLOOKUP(B24,'Duplas S y SS Varones'!$B$4:$L$33,4,0)</f>
        <v>177</v>
      </c>
      <c r="L24" s="73">
        <f>+VLOOKUP(B24,'Duplas S y SS Varones'!$B$4:$L$33,5,0)</f>
        <v>221</v>
      </c>
      <c r="M24" s="73">
        <f>+VLOOKUP(B24,'Duplas S y SS Varones'!$B$4:$L$33,6,0)</f>
        <v>166</v>
      </c>
      <c r="N24" s="73">
        <f>+VLOOKUP(B24,'Duplas S y SS Varones'!$B$4:$L$33,7,0)</f>
        <v>169</v>
      </c>
      <c r="O24" s="73">
        <f>+VLOOKUP(B24,'Duplas S y SS Varones'!$B$4:$L$33,8,0)</f>
        <v>147</v>
      </c>
      <c r="P24" s="138">
        <f>+VLOOKUP(B24,'Duplas S y SS Varones'!$B$4:$J$33,9,0)</f>
        <v>196</v>
      </c>
      <c r="Q24" s="71">
        <f>+VLOOKUP(B24,'Cuarta S Varones'!$B$4:$J$25,4,0)</f>
        <v>221</v>
      </c>
      <c r="R24" s="73">
        <f>+VLOOKUP(B24,'Cuarta S Varones'!$B$4:$J$25,5,0)</f>
        <v>197</v>
      </c>
      <c r="S24" s="73">
        <f>+VLOOKUP(B24,'Cuarta S Varones'!$B$4:$J$25,6,0)</f>
        <v>181</v>
      </c>
      <c r="T24" s="72">
        <f>+VLOOKUP(B24,'Cuarta S Varones'!$B$4:$J$25,7,0)</f>
        <v>200</v>
      </c>
      <c r="U24" s="77">
        <f t="shared" ref="U24:U43" si="4">+SUM(E24:T24)</f>
        <v>3120</v>
      </c>
      <c r="V24" s="227">
        <f t="shared" ref="V24:V43" si="5">+U24/D24</f>
        <v>195</v>
      </c>
    </row>
    <row r="25" spans="1:22" ht="21" customHeight="1">
      <c r="A25" s="104">
        <v>2</v>
      </c>
      <c r="B25" s="20" t="s">
        <v>88</v>
      </c>
      <c r="C25" s="119" t="s">
        <v>1</v>
      </c>
      <c r="D25" s="104">
        <f t="shared" si="3"/>
        <v>16</v>
      </c>
      <c r="E25" s="20">
        <f>+VLOOKUP(B25,'individual S y SS Varones'!$B$4:$L$33,4,0)</f>
        <v>151</v>
      </c>
      <c r="F25" s="19">
        <f>+VLOOKUP(B25,'individual S y SS Varones'!$B$4:$L$33,5,0)</f>
        <v>164</v>
      </c>
      <c r="G25" s="19">
        <f>+VLOOKUP(B25,'individual S y SS Varones'!$B$4:$L$33,6,0)</f>
        <v>214</v>
      </c>
      <c r="H25" s="19">
        <f>+VLOOKUP(B25,'individual S y SS Varones'!$B$4:$L$33,7,0)</f>
        <v>166</v>
      </c>
      <c r="I25" s="19">
        <f>+VLOOKUP(B25,'individual S y SS Varones'!$B$4:$L$33,8,0)</f>
        <v>230</v>
      </c>
      <c r="J25" s="119">
        <f>+VLOOKUP(B25,'individual S y SS Varones'!$B$4:$L$33,9,0)</f>
        <v>228</v>
      </c>
      <c r="K25" s="23">
        <f>+VLOOKUP(B25,'Duplas S y SS Varones'!$B$4:$L$33,4,0)</f>
        <v>194</v>
      </c>
      <c r="L25" s="19">
        <f>+VLOOKUP(B25,'Duplas S y SS Varones'!$B$4:$L$33,5,0)</f>
        <v>186</v>
      </c>
      <c r="M25" s="19">
        <f>+VLOOKUP(B25,'Duplas S y SS Varones'!$B$4:$L$33,6,0)</f>
        <v>168</v>
      </c>
      <c r="N25" s="19">
        <f>+VLOOKUP(B25,'Duplas S y SS Varones'!$B$4:$L$33,7,0)</f>
        <v>157</v>
      </c>
      <c r="O25" s="19">
        <f>+VLOOKUP(B25,'Duplas S y SS Varones'!$B$4:$L$33,8,0)</f>
        <v>140</v>
      </c>
      <c r="P25" s="119">
        <f>+VLOOKUP(B25,'Duplas S y SS Varones'!$B$4:$J$33,9,0)</f>
        <v>158</v>
      </c>
      <c r="Q25" s="23">
        <f>+VLOOKUP(B25,'Cuarta S Varones'!$B$4:$J$25,4,0)</f>
        <v>196</v>
      </c>
      <c r="R25" s="19">
        <f>+VLOOKUP(B25,'Cuarta S Varones'!$B$4:$J$25,5,0)</f>
        <v>177</v>
      </c>
      <c r="S25" s="19">
        <f>+VLOOKUP(B25,'Cuarta S Varones'!$B$4:$J$25,6,0)</f>
        <v>167</v>
      </c>
      <c r="T25" s="24">
        <f>+VLOOKUP(B25,'Cuarta S Varones'!$B$4:$J$25,7,0)</f>
        <v>178</v>
      </c>
      <c r="U25" s="4">
        <f t="shared" si="4"/>
        <v>2874</v>
      </c>
      <c r="V25" s="228">
        <f t="shared" si="5"/>
        <v>179.625</v>
      </c>
    </row>
    <row r="26" spans="1:22" ht="21" customHeight="1">
      <c r="A26" s="104">
        <v>3</v>
      </c>
      <c r="B26" s="20" t="s">
        <v>92</v>
      </c>
      <c r="C26" s="119" t="s">
        <v>38</v>
      </c>
      <c r="D26" s="104">
        <f t="shared" si="3"/>
        <v>16</v>
      </c>
      <c r="E26" s="20">
        <f>+VLOOKUP(B26,'individual S y SS Varones'!$B$4:$L$33,4,0)</f>
        <v>184</v>
      </c>
      <c r="F26" s="19">
        <f>+VLOOKUP(B26,'individual S y SS Varones'!$B$4:$L$33,5,0)</f>
        <v>246</v>
      </c>
      <c r="G26" s="19">
        <f>+VLOOKUP(B26,'individual S y SS Varones'!$B$4:$L$33,6,0)</f>
        <v>181</v>
      </c>
      <c r="H26" s="19">
        <f>+VLOOKUP(B26,'individual S y SS Varones'!$B$4:$L$33,7,0)</f>
        <v>164</v>
      </c>
      <c r="I26" s="19">
        <f>+VLOOKUP(B26,'individual S y SS Varones'!$B$4:$L$33,8,0)</f>
        <v>164</v>
      </c>
      <c r="J26" s="119">
        <f>+VLOOKUP(B26,'individual S y SS Varones'!$B$4:$L$33,9,0)</f>
        <v>167</v>
      </c>
      <c r="K26" s="23">
        <f>+VLOOKUP(B26,'Duplas S y SS Varones'!$B$4:$L$33,4,0)</f>
        <v>138</v>
      </c>
      <c r="L26" s="19">
        <f>+VLOOKUP(B26,'Duplas S y SS Varones'!$B$4:$L$33,5,0)</f>
        <v>190</v>
      </c>
      <c r="M26" s="19">
        <f>+VLOOKUP(B26,'Duplas S y SS Varones'!$B$4:$L$33,6,0)</f>
        <v>161</v>
      </c>
      <c r="N26" s="19">
        <f>+VLOOKUP(B26,'Duplas S y SS Varones'!$B$4:$L$33,7,0)</f>
        <v>196</v>
      </c>
      <c r="O26" s="19">
        <f>+VLOOKUP(B26,'Duplas S y SS Varones'!$B$4:$L$33,8,0)</f>
        <v>183</v>
      </c>
      <c r="P26" s="119">
        <f>+VLOOKUP(B26,'Duplas S y SS Varones'!$B$4:$J$33,9,0)</f>
        <v>171</v>
      </c>
      <c r="Q26" s="23">
        <f>+VLOOKUP(B26,'Cuarta S Varones'!$B$4:$J$25,4,0)</f>
        <v>172</v>
      </c>
      <c r="R26" s="19">
        <f>+VLOOKUP(B26,'Cuarta S Varones'!$B$4:$J$25,5,0)</f>
        <v>191</v>
      </c>
      <c r="S26" s="19">
        <f>+VLOOKUP(B26,'Cuarta S Varones'!$B$4:$J$25,6,0)</f>
        <v>161</v>
      </c>
      <c r="T26" s="24">
        <f>+VLOOKUP(B26,'Cuarta S Varones'!$B$4:$J$25,7,0)</f>
        <v>179</v>
      </c>
      <c r="U26" s="4">
        <f t="shared" si="4"/>
        <v>2848</v>
      </c>
      <c r="V26" s="228">
        <f t="shared" si="5"/>
        <v>178</v>
      </c>
    </row>
    <row r="27" spans="1:22" ht="21" customHeight="1">
      <c r="A27" s="105">
        <v>4</v>
      </c>
      <c r="B27" s="20" t="s">
        <v>84</v>
      </c>
      <c r="C27" s="119" t="s">
        <v>37</v>
      </c>
      <c r="D27" s="104">
        <f t="shared" si="3"/>
        <v>16</v>
      </c>
      <c r="E27" s="20">
        <f>+VLOOKUP(B27,'individual S y SS Varones'!$B$4:$L$33,4,0)</f>
        <v>139</v>
      </c>
      <c r="F27" s="19">
        <f>+VLOOKUP(B27,'individual S y SS Varones'!$B$4:$L$33,5,0)</f>
        <v>182</v>
      </c>
      <c r="G27" s="19">
        <f>+VLOOKUP(B27,'individual S y SS Varones'!$B$4:$L$33,6,0)</f>
        <v>216</v>
      </c>
      <c r="H27" s="19">
        <f>+VLOOKUP(B27,'individual S y SS Varones'!$B$4:$L$33,7,0)</f>
        <v>212</v>
      </c>
      <c r="I27" s="19">
        <f>+VLOOKUP(B27,'individual S y SS Varones'!$B$4:$L$33,8,0)</f>
        <v>171</v>
      </c>
      <c r="J27" s="119">
        <f>+VLOOKUP(B27,'individual S y SS Varones'!$B$4:$L$33,9,0)</f>
        <v>194</v>
      </c>
      <c r="K27" s="23">
        <f>+VLOOKUP(B27,'Duplas S y SS Varones'!$B$4:$L$33,4,0)</f>
        <v>204</v>
      </c>
      <c r="L27" s="19">
        <f>+VLOOKUP(B27,'Duplas S y SS Varones'!$B$4:$L$33,5,0)</f>
        <v>144</v>
      </c>
      <c r="M27" s="19">
        <f>+VLOOKUP(B27,'Duplas S y SS Varones'!$B$4:$L$33,6,0)</f>
        <v>168</v>
      </c>
      <c r="N27" s="19">
        <f>+VLOOKUP(B27,'Duplas S y SS Varones'!$B$4:$L$33,7,0)</f>
        <v>181</v>
      </c>
      <c r="O27" s="19">
        <f>+VLOOKUP(B27,'Duplas S y SS Varones'!$B$4:$L$33,8,0)</f>
        <v>145</v>
      </c>
      <c r="P27" s="119">
        <f>+VLOOKUP(B27,'Duplas S y SS Varones'!$B$4:$J$33,9,0)</f>
        <v>162</v>
      </c>
      <c r="Q27" s="23">
        <f>+VLOOKUP(B27,'Cuarta S Varones'!$B$4:$J$25,4,0)</f>
        <v>173</v>
      </c>
      <c r="R27" s="19">
        <f>+VLOOKUP(B27,'Cuarta S Varones'!$B$4:$J$25,5,0)</f>
        <v>204</v>
      </c>
      <c r="S27" s="19">
        <f>+VLOOKUP(B27,'Cuarta S Varones'!$B$4:$J$25,6,0)</f>
        <v>170</v>
      </c>
      <c r="T27" s="24">
        <f>+VLOOKUP(B27,'Cuarta S Varones'!$B$4:$J$25,7,0)</f>
        <v>168</v>
      </c>
      <c r="U27" s="4">
        <f t="shared" si="4"/>
        <v>2833</v>
      </c>
      <c r="V27" s="228">
        <f t="shared" si="5"/>
        <v>177.0625</v>
      </c>
    </row>
    <row r="28" spans="1:22" ht="21" customHeight="1">
      <c r="A28" s="105">
        <v>5</v>
      </c>
      <c r="B28" s="20" t="s">
        <v>86</v>
      </c>
      <c r="C28" s="119" t="s">
        <v>1</v>
      </c>
      <c r="D28" s="104">
        <f t="shared" si="3"/>
        <v>16</v>
      </c>
      <c r="E28" s="20">
        <f>+VLOOKUP(B28,'individual S y SS Varones'!$B$4:$L$33,4,0)</f>
        <v>158</v>
      </c>
      <c r="F28" s="19">
        <f>+VLOOKUP(B28,'individual S y SS Varones'!$B$4:$L$33,5,0)</f>
        <v>208</v>
      </c>
      <c r="G28" s="19">
        <f>+VLOOKUP(B28,'individual S y SS Varones'!$B$4:$L$33,6,0)</f>
        <v>171</v>
      </c>
      <c r="H28" s="19">
        <f>+VLOOKUP(B28,'individual S y SS Varones'!$B$4:$L$33,7,0)</f>
        <v>197</v>
      </c>
      <c r="I28" s="19">
        <f>+VLOOKUP(B28,'individual S y SS Varones'!$B$4:$L$33,8,0)</f>
        <v>198</v>
      </c>
      <c r="J28" s="119">
        <f>+VLOOKUP(B28,'individual S y SS Varones'!$B$4:$L$33,9,0)</f>
        <v>167</v>
      </c>
      <c r="K28" s="23">
        <f>+VLOOKUP(B28,'Duplas S y SS Varones'!$B$4:$L$33,4,0)</f>
        <v>190</v>
      </c>
      <c r="L28" s="19">
        <f>+VLOOKUP(B28,'Duplas S y SS Varones'!$B$4:$L$33,5,0)</f>
        <v>150</v>
      </c>
      <c r="M28" s="19">
        <f>+VLOOKUP(B28,'Duplas S y SS Varones'!$B$4:$L$33,6,0)</f>
        <v>156</v>
      </c>
      <c r="N28" s="19">
        <f>+VLOOKUP(B28,'Duplas S y SS Varones'!$B$4:$L$33,7,0)</f>
        <v>160</v>
      </c>
      <c r="O28" s="19">
        <f>+VLOOKUP(B28,'Duplas S y SS Varones'!$B$4:$L$33,8,0)</f>
        <v>190</v>
      </c>
      <c r="P28" s="119">
        <f>+VLOOKUP(B28,'Duplas S y SS Varones'!$B$4:$J$33,9,0)</f>
        <v>194</v>
      </c>
      <c r="Q28" s="23">
        <f>+VLOOKUP(B28,'Cuarta S Varones'!$B$4:$J$25,4,0)</f>
        <v>193</v>
      </c>
      <c r="R28" s="19">
        <f>+VLOOKUP(B28,'Cuarta S Varones'!$B$4:$J$25,5,0)</f>
        <v>155</v>
      </c>
      <c r="S28" s="19">
        <f>+VLOOKUP(B28,'Cuarta S Varones'!$B$4:$J$25,6,0)</f>
        <v>159</v>
      </c>
      <c r="T28" s="24">
        <f>+VLOOKUP(B28,'Cuarta S Varones'!$B$4:$J$25,7,0)</f>
        <v>183</v>
      </c>
      <c r="U28" s="4">
        <f t="shared" si="4"/>
        <v>2829</v>
      </c>
      <c r="V28" s="228">
        <f t="shared" si="5"/>
        <v>176.8125</v>
      </c>
    </row>
    <row r="29" spans="1:22" ht="21" customHeight="1">
      <c r="A29" s="105">
        <v>6</v>
      </c>
      <c r="B29" s="20" t="s">
        <v>87</v>
      </c>
      <c r="C29" s="119" t="s">
        <v>1</v>
      </c>
      <c r="D29" s="104">
        <f t="shared" si="3"/>
        <v>16</v>
      </c>
      <c r="E29" s="20">
        <f>+VLOOKUP(B29,'individual S y SS Varones'!$B$4:$L$33,4,0)</f>
        <v>157</v>
      </c>
      <c r="F29" s="19">
        <f>+VLOOKUP(B29,'individual S y SS Varones'!$B$4:$L$33,5,0)</f>
        <v>180</v>
      </c>
      <c r="G29" s="19">
        <f>+VLOOKUP(B29,'individual S y SS Varones'!$B$4:$L$33,6,0)</f>
        <v>171</v>
      </c>
      <c r="H29" s="19">
        <f>+VLOOKUP(B29,'individual S y SS Varones'!$B$4:$L$33,7,0)</f>
        <v>171</v>
      </c>
      <c r="I29" s="19">
        <f>+VLOOKUP(B29,'individual S y SS Varones'!$B$4:$L$33,8,0)</f>
        <v>171</v>
      </c>
      <c r="J29" s="119">
        <f>+VLOOKUP(B29,'individual S y SS Varones'!$B$4:$L$33,9,0)</f>
        <v>213</v>
      </c>
      <c r="K29" s="23">
        <f>+VLOOKUP(B29,'Duplas S y SS Varones'!$B$4:$L$33,4,0)</f>
        <v>181</v>
      </c>
      <c r="L29" s="19">
        <f>+VLOOKUP(B29,'Duplas S y SS Varones'!$B$4:$L$33,5,0)</f>
        <v>175</v>
      </c>
      <c r="M29" s="19">
        <f>+VLOOKUP(B29,'Duplas S y SS Varones'!$B$4:$L$33,6,0)</f>
        <v>156</v>
      </c>
      <c r="N29" s="19">
        <f>+VLOOKUP(B29,'Duplas S y SS Varones'!$B$4:$L$33,7,0)</f>
        <v>199</v>
      </c>
      <c r="O29" s="19">
        <f>+VLOOKUP(B29,'Duplas S y SS Varones'!$B$4:$L$33,8,0)</f>
        <v>190</v>
      </c>
      <c r="P29" s="119">
        <f>+VLOOKUP(B29,'Duplas S y SS Varones'!$B$4:$J$33,9,0)</f>
        <v>195</v>
      </c>
      <c r="Q29" s="23">
        <f>+VLOOKUP(B29,'Cuarta S Varones'!$B$4:$J$25,4,0)</f>
        <v>169</v>
      </c>
      <c r="R29" s="19">
        <f>+VLOOKUP(B29,'Cuarta S Varones'!$B$4:$J$25,5,0)</f>
        <v>151</v>
      </c>
      <c r="S29" s="19">
        <f>+VLOOKUP(B29,'Cuarta S Varones'!$B$4:$J$25,6,0)</f>
        <v>175</v>
      </c>
      <c r="T29" s="24">
        <f>+VLOOKUP(B29,'Cuarta S Varones'!$B$4:$J$25,7,0)</f>
        <v>150</v>
      </c>
      <c r="U29" s="4">
        <f t="shared" si="4"/>
        <v>2804</v>
      </c>
      <c r="V29" s="228">
        <f t="shared" si="5"/>
        <v>175.25</v>
      </c>
    </row>
    <row r="30" spans="1:22" ht="21" customHeight="1">
      <c r="A30" s="105">
        <v>7</v>
      </c>
      <c r="B30" s="20" t="s">
        <v>63</v>
      </c>
      <c r="C30" s="119" t="s">
        <v>2</v>
      </c>
      <c r="D30" s="104">
        <f t="shared" si="3"/>
        <v>16</v>
      </c>
      <c r="E30" s="20">
        <f>+VLOOKUP(B30,'individual S y SS Varones'!$B$4:$L$33,4,0)</f>
        <v>166</v>
      </c>
      <c r="F30" s="19">
        <f>+VLOOKUP(B30,'individual S y SS Varones'!$B$4:$L$33,5,0)</f>
        <v>182</v>
      </c>
      <c r="G30" s="19">
        <f>+VLOOKUP(B30,'individual S y SS Varones'!$B$4:$L$33,6,0)</f>
        <v>157</v>
      </c>
      <c r="H30" s="19">
        <f>+VLOOKUP(B30,'individual S y SS Varones'!$B$4:$L$33,7,0)</f>
        <v>198</v>
      </c>
      <c r="I30" s="19">
        <f>+VLOOKUP(B30,'individual S y SS Varones'!$B$4:$L$33,8,0)</f>
        <v>164</v>
      </c>
      <c r="J30" s="119">
        <f>+VLOOKUP(B30,'individual S y SS Varones'!$B$4:$L$33,9,0)</f>
        <v>129</v>
      </c>
      <c r="K30" s="23">
        <f>+VLOOKUP(B30,'Duplas S y SS Varones'!$B$4:$L$33,4,0)</f>
        <v>157</v>
      </c>
      <c r="L30" s="19">
        <f>+VLOOKUP(B30,'Duplas S y SS Varones'!$B$4:$L$33,5,0)</f>
        <v>188</v>
      </c>
      <c r="M30" s="19">
        <f>+VLOOKUP(B30,'Duplas S y SS Varones'!$B$4:$L$33,6,0)</f>
        <v>184</v>
      </c>
      <c r="N30" s="19">
        <f>+VLOOKUP(B30,'Duplas S y SS Varones'!$B$4:$L$33,7,0)</f>
        <v>187</v>
      </c>
      <c r="O30" s="19">
        <f>+VLOOKUP(B30,'Duplas S y SS Varones'!$B$4:$L$33,8,0)</f>
        <v>194</v>
      </c>
      <c r="P30" s="119">
        <f>+VLOOKUP(B30,'Duplas S y SS Varones'!$B$4:$J$33,9,0)</f>
        <v>158</v>
      </c>
      <c r="Q30" s="23">
        <f>+VLOOKUP(B30,'Cuarta S Varones'!$B$4:$J$25,4,0)</f>
        <v>172</v>
      </c>
      <c r="R30" s="19">
        <f>+VLOOKUP(B30,'Cuarta S Varones'!$B$4:$J$25,5,0)</f>
        <v>173</v>
      </c>
      <c r="S30" s="19">
        <f>+VLOOKUP(B30,'Cuarta S Varones'!$B$4:$J$25,6,0)</f>
        <v>191</v>
      </c>
      <c r="T30" s="24">
        <f>+VLOOKUP(B30,'Cuarta S Varones'!$B$4:$J$25,7,0)</f>
        <v>168</v>
      </c>
      <c r="U30" s="4">
        <f t="shared" si="4"/>
        <v>2768</v>
      </c>
      <c r="V30" s="228">
        <f t="shared" si="5"/>
        <v>173</v>
      </c>
    </row>
    <row r="31" spans="1:22" ht="21" customHeight="1">
      <c r="A31" s="105">
        <v>8</v>
      </c>
      <c r="B31" s="20" t="s">
        <v>66</v>
      </c>
      <c r="C31" s="119" t="s">
        <v>37</v>
      </c>
      <c r="D31" s="104">
        <f t="shared" si="3"/>
        <v>16</v>
      </c>
      <c r="E31" s="20">
        <f>+VLOOKUP(B31,'individual S y SS Varones'!$B$4:$L$33,4,0)</f>
        <v>137</v>
      </c>
      <c r="F31" s="19">
        <f>+VLOOKUP(B31,'individual S y SS Varones'!$B$4:$L$33,5,0)</f>
        <v>170</v>
      </c>
      <c r="G31" s="19">
        <f>+VLOOKUP(B31,'individual S y SS Varones'!$B$4:$L$33,6,0)</f>
        <v>201</v>
      </c>
      <c r="H31" s="19">
        <f>+VLOOKUP(B31,'individual S y SS Varones'!$B$4:$L$33,7,0)</f>
        <v>179</v>
      </c>
      <c r="I31" s="19">
        <f>+VLOOKUP(B31,'individual S y SS Varones'!$B$4:$L$33,8,0)</f>
        <v>145</v>
      </c>
      <c r="J31" s="119">
        <f>+VLOOKUP(B31,'individual S y SS Varones'!$B$4:$L$33,9,0)</f>
        <v>183</v>
      </c>
      <c r="K31" s="23">
        <f>+VLOOKUP(B31,'Duplas S y SS Varones'!$B$4:$L$33,4,0)</f>
        <v>190</v>
      </c>
      <c r="L31" s="19">
        <f>+VLOOKUP(B31,'Duplas S y SS Varones'!$B$4:$L$33,5,0)</f>
        <v>135</v>
      </c>
      <c r="M31" s="19">
        <f>+VLOOKUP(B31,'Duplas S y SS Varones'!$B$4:$L$33,6,0)</f>
        <v>171</v>
      </c>
      <c r="N31" s="19">
        <f>+VLOOKUP(B31,'Duplas S y SS Varones'!$B$4:$L$33,7,0)</f>
        <v>180</v>
      </c>
      <c r="O31" s="19">
        <f>+VLOOKUP(B31,'Duplas S y SS Varones'!$B$4:$L$33,8,0)</f>
        <v>178</v>
      </c>
      <c r="P31" s="119">
        <f>+VLOOKUP(B31,'Duplas S y SS Varones'!$B$4:$J$33,9,0)</f>
        <v>145</v>
      </c>
      <c r="Q31" s="23">
        <f>+VLOOKUP(B31,'Cuarta S Varones'!$B$4:$J$25,4,0)</f>
        <v>197</v>
      </c>
      <c r="R31" s="19">
        <f>+VLOOKUP(B31,'Cuarta S Varones'!$B$4:$J$25,5,0)</f>
        <v>169</v>
      </c>
      <c r="S31" s="19">
        <f>+VLOOKUP(B31,'Cuarta S Varones'!$B$4:$J$25,6,0)</f>
        <v>196</v>
      </c>
      <c r="T31" s="24">
        <f>+VLOOKUP(B31,'Cuarta S Varones'!$B$4:$J$25,7,0)</f>
        <v>177</v>
      </c>
      <c r="U31" s="4">
        <f t="shared" si="4"/>
        <v>2753</v>
      </c>
      <c r="V31" s="228">
        <f t="shared" si="5"/>
        <v>172.0625</v>
      </c>
    </row>
    <row r="32" spans="1:22" ht="21" customHeight="1">
      <c r="A32" s="105">
        <v>9</v>
      </c>
      <c r="B32" s="20" t="s">
        <v>91</v>
      </c>
      <c r="C32" s="119" t="s">
        <v>38</v>
      </c>
      <c r="D32" s="104">
        <f t="shared" si="3"/>
        <v>16</v>
      </c>
      <c r="E32" s="20">
        <f>+VLOOKUP(B32,'individual S y SS Varones'!$B$4:$L$33,4,0)</f>
        <v>171</v>
      </c>
      <c r="F32" s="19">
        <f>+VLOOKUP(B32,'individual S y SS Varones'!$B$4:$L$33,5,0)</f>
        <v>254</v>
      </c>
      <c r="G32" s="19">
        <f>+VLOOKUP(B32,'individual S y SS Varones'!$B$4:$L$33,6,0)</f>
        <v>183</v>
      </c>
      <c r="H32" s="19">
        <f>+VLOOKUP(B32,'individual S y SS Varones'!$B$4:$L$33,7,0)</f>
        <v>157</v>
      </c>
      <c r="I32" s="19">
        <f>+VLOOKUP(B32,'individual S y SS Varones'!$B$4:$L$33,8,0)</f>
        <v>150</v>
      </c>
      <c r="J32" s="119">
        <f>+VLOOKUP(B32,'individual S y SS Varones'!$B$4:$L$33,9,0)</f>
        <v>158</v>
      </c>
      <c r="K32" s="23">
        <f>+VLOOKUP(B32,'Duplas S y SS Varones'!$B$4:$L$33,4,0)</f>
        <v>154</v>
      </c>
      <c r="L32" s="19">
        <f>+VLOOKUP(B32,'Duplas S y SS Varones'!$B$4:$L$33,5,0)</f>
        <v>154</v>
      </c>
      <c r="M32" s="19">
        <f>+VLOOKUP(B32,'Duplas S y SS Varones'!$B$4:$L$33,6,0)</f>
        <v>133</v>
      </c>
      <c r="N32" s="19">
        <f>+VLOOKUP(B32,'Duplas S y SS Varones'!$B$4:$L$33,7,0)</f>
        <v>147</v>
      </c>
      <c r="O32" s="19">
        <f>+VLOOKUP(B32,'Duplas S y SS Varones'!$B$4:$L$33,8,0)</f>
        <v>177</v>
      </c>
      <c r="P32" s="119">
        <f>+VLOOKUP(B32,'Duplas S y SS Varones'!$B$4:$J$33,9,0)</f>
        <v>190</v>
      </c>
      <c r="Q32" s="23">
        <f>+VLOOKUP(B32,'Cuarta S Varones'!$B$4:$J$25,4,0)</f>
        <v>169</v>
      </c>
      <c r="R32" s="19">
        <f>+VLOOKUP(B32,'Cuarta S Varones'!$B$4:$J$25,5,0)</f>
        <v>132</v>
      </c>
      <c r="S32" s="19">
        <f>+VLOOKUP(B32,'Cuarta S Varones'!$B$4:$J$25,6,0)</f>
        <v>206</v>
      </c>
      <c r="T32" s="24">
        <f>+VLOOKUP(B32,'Cuarta S Varones'!$B$4:$J$25,7,0)</f>
        <v>192</v>
      </c>
      <c r="U32" s="4">
        <f t="shared" si="4"/>
        <v>2727</v>
      </c>
      <c r="V32" s="228">
        <f t="shared" si="5"/>
        <v>170.4375</v>
      </c>
    </row>
    <row r="33" spans="1:22" ht="21" customHeight="1">
      <c r="A33" s="105">
        <v>10</v>
      </c>
      <c r="B33" s="20" t="s">
        <v>67</v>
      </c>
      <c r="C33" s="119" t="s">
        <v>37</v>
      </c>
      <c r="D33" s="104">
        <f t="shared" si="3"/>
        <v>16</v>
      </c>
      <c r="E33" s="20">
        <f>+VLOOKUP(B33,'individual S y SS Varones'!$B$4:$L$33,4,0)</f>
        <v>175</v>
      </c>
      <c r="F33" s="19">
        <f>+VLOOKUP(B33,'individual S y SS Varones'!$B$4:$L$33,5,0)</f>
        <v>150</v>
      </c>
      <c r="G33" s="19">
        <f>+VLOOKUP(B33,'individual S y SS Varones'!$B$4:$L$33,6,0)</f>
        <v>149</v>
      </c>
      <c r="H33" s="19">
        <f>+VLOOKUP(B33,'individual S y SS Varones'!$B$4:$L$33,7,0)</f>
        <v>148</v>
      </c>
      <c r="I33" s="19">
        <f>+VLOOKUP(B33,'individual S y SS Varones'!$B$4:$L$33,8,0)</f>
        <v>162</v>
      </c>
      <c r="J33" s="119">
        <f>+VLOOKUP(B33,'individual S y SS Varones'!$B$4:$L$33,9,0)</f>
        <v>180</v>
      </c>
      <c r="K33" s="23">
        <f>+VLOOKUP(B33,'Duplas S y SS Varones'!$B$4:$L$33,4,0)</f>
        <v>173</v>
      </c>
      <c r="L33" s="19">
        <f>+VLOOKUP(B33,'Duplas S y SS Varones'!$B$4:$L$33,5,0)</f>
        <v>204</v>
      </c>
      <c r="M33" s="19">
        <f>+VLOOKUP(B33,'Duplas S y SS Varones'!$B$4:$L$33,6,0)</f>
        <v>171</v>
      </c>
      <c r="N33" s="19">
        <f>+VLOOKUP(B33,'Duplas S y SS Varones'!$B$4:$L$33,7,0)</f>
        <v>132</v>
      </c>
      <c r="O33" s="19">
        <f>+VLOOKUP(B33,'Duplas S y SS Varones'!$B$4:$L$33,8,0)</f>
        <v>157</v>
      </c>
      <c r="P33" s="119">
        <f>+VLOOKUP(B33,'Duplas S y SS Varones'!$B$4:$J$33,9,0)</f>
        <v>210</v>
      </c>
      <c r="Q33" s="23">
        <f>+VLOOKUP(B33,'Cuarta S Varones'!$B$4:$J$25,4,0)</f>
        <v>177</v>
      </c>
      <c r="R33" s="19">
        <f>+VLOOKUP(B33,'Cuarta S Varones'!$B$4:$J$25,5,0)</f>
        <v>116</v>
      </c>
      <c r="S33" s="19">
        <f>+VLOOKUP(B33,'Cuarta S Varones'!$B$4:$J$25,6,0)</f>
        <v>196</v>
      </c>
      <c r="T33" s="24">
        <f>+VLOOKUP(B33,'Cuarta S Varones'!$B$4:$J$25,7,0)</f>
        <v>195</v>
      </c>
      <c r="U33" s="4">
        <f t="shared" si="4"/>
        <v>2695</v>
      </c>
      <c r="V33" s="228">
        <f t="shared" si="5"/>
        <v>168.4375</v>
      </c>
    </row>
    <row r="34" spans="1:22" ht="21" customHeight="1">
      <c r="A34" s="105">
        <v>11</v>
      </c>
      <c r="B34" s="20" t="s">
        <v>89</v>
      </c>
      <c r="C34" s="119" t="s">
        <v>1</v>
      </c>
      <c r="D34" s="104">
        <f t="shared" si="3"/>
        <v>16</v>
      </c>
      <c r="E34" s="20">
        <f>+VLOOKUP(B34,'individual S y SS Varones'!$B$4:$L$33,4,0)</f>
        <v>183</v>
      </c>
      <c r="F34" s="19">
        <f>+VLOOKUP(B34,'individual S y SS Varones'!$B$4:$L$33,5,0)</f>
        <v>167</v>
      </c>
      <c r="G34" s="19">
        <f>+VLOOKUP(B34,'individual S y SS Varones'!$B$4:$L$33,6,0)</f>
        <v>211</v>
      </c>
      <c r="H34" s="19">
        <f>+VLOOKUP(B34,'individual S y SS Varones'!$B$4:$L$33,7,0)</f>
        <v>146</v>
      </c>
      <c r="I34" s="19">
        <f>+VLOOKUP(B34,'individual S y SS Varones'!$B$4:$L$33,8,0)</f>
        <v>182</v>
      </c>
      <c r="J34" s="119">
        <f>+VLOOKUP(B34,'individual S y SS Varones'!$B$4:$L$33,9,0)</f>
        <v>159</v>
      </c>
      <c r="K34" s="23">
        <f>+VLOOKUP(B34,'Duplas S y SS Varones'!$B$4:$L$33,4,0)</f>
        <v>168</v>
      </c>
      <c r="L34" s="19">
        <f>+VLOOKUP(B34,'Duplas S y SS Varones'!$B$4:$L$33,5,0)</f>
        <v>178</v>
      </c>
      <c r="M34" s="19">
        <f>+VLOOKUP(B34,'Duplas S y SS Varones'!$B$4:$L$33,6,0)</f>
        <v>168</v>
      </c>
      <c r="N34" s="19">
        <f>+VLOOKUP(B34,'Duplas S y SS Varones'!$B$4:$L$33,7,0)</f>
        <v>122</v>
      </c>
      <c r="O34" s="19">
        <f>+VLOOKUP(B34,'Duplas S y SS Varones'!$B$4:$L$33,8,0)</f>
        <v>156</v>
      </c>
      <c r="P34" s="119">
        <f>+VLOOKUP(B34,'Duplas S y SS Varones'!$B$4:$J$33,9,0)</f>
        <v>171</v>
      </c>
      <c r="Q34" s="23">
        <f>+VLOOKUP(B34,'Cuarta S Varones'!$B$4:$J$25,4,0)</f>
        <v>176</v>
      </c>
      <c r="R34" s="19">
        <f>+VLOOKUP(B34,'Cuarta S Varones'!$B$4:$J$25,5,0)</f>
        <v>156</v>
      </c>
      <c r="S34" s="19">
        <f>+VLOOKUP(B34,'Cuarta S Varones'!$B$4:$J$25,6,0)</f>
        <v>167</v>
      </c>
      <c r="T34" s="24">
        <f>+VLOOKUP(B34,'Cuarta S Varones'!$B$4:$J$25,7,0)</f>
        <v>154</v>
      </c>
      <c r="U34" s="4">
        <f t="shared" si="4"/>
        <v>2664</v>
      </c>
      <c r="V34" s="228">
        <f t="shared" si="5"/>
        <v>166.5</v>
      </c>
    </row>
    <row r="35" spans="1:22" ht="21" customHeight="1">
      <c r="A35" s="105">
        <v>12</v>
      </c>
      <c r="B35" s="20" t="s">
        <v>59</v>
      </c>
      <c r="C35" s="233" t="s">
        <v>0</v>
      </c>
      <c r="D35" s="104">
        <f t="shared" si="3"/>
        <v>16</v>
      </c>
      <c r="E35" s="20">
        <f>+VLOOKUP(B35,'individual S y SS Varones'!$B$4:$L$33,4,0)</f>
        <v>182</v>
      </c>
      <c r="F35" s="19">
        <f>+VLOOKUP(B35,'individual S y SS Varones'!$B$4:$L$33,5,0)</f>
        <v>157</v>
      </c>
      <c r="G35" s="19">
        <f>+VLOOKUP(B35,'individual S y SS Varones'!$B$4:$L$33,6,0)</f>
        <v>146</v>
      </c>
      <c r="H35" s="19">
        <f>+VLOOKUP(B35,'individual S y SS Varones'!$B$4:$L$33,7,0)</f>
        <v>179</v>
      </c>
      <c r="I35" s="19">
        <f>+VLOOKUP(B35,'individual S y SS Varones'!$B$4:$L$33,8,0)</f>
        <v>136</v>
      </c>
      <c r="J35" s="119">
        <f>+VLOOKUP(B35,'individual S y SS Varones'!$B$4:$L$33,9,0)</f>
        <v>175</v>
      </c>
      <c r="K35" s="23">
        <f>+VLOOKUP(B35,'Duplas S y SS Varones'!$B$4:$L$33,4,0)</f>
        <v>232</v>
      </c>
      <c r="L35" s="19">
        <f>+VLOOKUP(B35,'Duplas S y SS Varones'!$B$4:$L$33,5,0)</f>
        <v>174</v>
      </c>
      <c r="M35" s="19">
        <f>+VLOOKUP(B35,'Duplas S y SS Varones'!$B$4:$L$33,6,0)</f>
        <v>139</v>
      </c>
      <c r="N35" s="19">
        <f>+VLOOKUP(B35,'Duplas S y SS Varones'!$B$4:$L$33,7,0)</f>
        <v>147</v>
      </c>
      <c r="O35" s="19">
        <f>+VLOOKUP(B35,'Duplas S y SS Varones'!$B$4:$L$33,8,0)</f>
        <v>169</v>
      </c>
      <c r="P35" s="119">
        <f>+VLOOKUP(B35,'Duplas S y SS Varones'!$B$4:$J$33,9,0)</f>
        <v>139</v>
      </c>
      <c r="Q35" s="23">
        <f>+VLOOKUP(B35,'Cuarta S Varones'!$B$4:$J$25,4,0)</f>
        <v>146</v>
      </c>
      <c r="R35" s="19">
        <f>+VLOOKUP(B35,'Cuarta S Varones'!$B$4:$J$25,5,0)</f>
        <v>179</v>
      </c>
      <c r="S35" s="19">
        <f>+VLOOKUP(B35,'Cuarta S Varones'!$B$4:$J$25,6,0)</f>
        <v>153</v>
      </c>
      <c r="T35" s="24">
        <f>+VLOOKUP(B35,'Cuarta S Varones'!$B$4:$J$25,7,0)</f>
        <v>177</v>
      </c>
      <c r="U35" s="4">
        <f t="shared" si="4"/>
        <v>2630</v>
      </c>
      <c r="V35" s="228">
        <f t="shared" si="5"/>
        <v>164.375</v>
      </c>
    </row>
    <row r="36" spans="1:22" ht="21" customHeight="1">
      <c r="A36" s="105">
        <v>13</v>
      </c>
      <c r="B36" s="20" t="s">
        <v>60</v>
      </c>
      <c r="C36" s="233" t="s">
        <v>0</v>
      </c>
      <c r="D36" s="104">
        <f t="shared" si="3"/>
        <v>16</v>
      </c>
      <c r="E36" s="20">
        <f>+VLOOKUP(B36,'individual S y SS Varones'!$B$4:$L$33,4,0)</f>
        <v>137</v>
      </c>
      <c r="F36" s="19">
        <f>+VLOOKUP(B36,'individual S y SS Varones'!$B$4:$L$33,5,0)</f>
        <v>170</v>
      </c>
      <c r="G36" s="19">
        <f>+VLOOKUP(B36,'individual S y SS Varones'!$B$4:$L$33,6,0)</f>
        <v>146</v>
      </c>
      <c r="H36" s="19">
        <f>+VLOOKUP(B36,'individual S y SS Varones'!$B$4:$L$33,7,0)</f>
        <v>175</v>
      </c>
      <c r="I36" s="19">
        <f>+VLOOKUP(B36,'individual S y SS Varones'!$B$4:$L$33,8,0)</f>
        <v>157</v>
      </c>
      <c r="J36" s="119">
        <f>+VLOOKUP(B36,'individual S y SS Varones'!$B$4:$L$33,9,0)</f>
        <v>171</v>
      </c>
      <c r="K36" s="23">
        <f>+VLOOKUP(B36,'Duplas S y SS Varones'!$B$4:$L$33,4,0)</f>
        <v>183</v>
      </c>
      <c r="L36" s="19">
        <f>+VLOOKUP(B36,'Duplas S y SS Varones'!$B$4:$L$33,5,0)</f>
        <v>202</v>
      </c>
      <c r="M36" s="19">
        <f>+VLOOKUP(B36,'Duplas S y SS Varones'!$B$4:$L$33,6,0)</f>
        <v>167</v>
      </c>
      <c r="N36" s="19">
        <f>+VLOOKUP(B36,'Duplas S y SS Varones'!$B$4:$L$33,7,0)</f>
        <v>169</v>
      </c>
      <c r="O36" s="19">
        <f>+VLOOKUP(B36,'Duplas S y SS Varones'!$B$4:$L$33,8,0)</f>
        <v>168</v>
      </c>
      <c r="P36" s="119">
        <f>+VLOOKUP(B36,'Duplas S y SS Varones'!$B$4:$J$33,9,0)</f>
        <v>153</v>
      </c>
      <c r="Q36" s="23">
        <f>+VLOOKUP(B36,'Cuarta S Varones'!$B$4:$J$25,4,0)</f>
        <v>163</v>
      </c>
      <c r="R36" s="19">
        <f>+VLOOKUP(B36,'Cuarta S Varones'!$B$4:$J$25,5,0)</f>
        <v>143</v>
      </c>
      <c r="S36" s="19">
        <f>+VLOOKUP(B36,'Cuarta S Varones'!$B$4:$J$25,6,0)</f>
        <v>150</v>
      </c>
      <c r="T36" s="24">
        <f>+VLOOKUP(B36,'Cuarta S Varones'!$B$4:$J$25,7,0)</f>
        <v>142</v>
      </c>
      <c r="U36" s="4">
        <f t="shared" si="4"/>
        <v>2596</v>
      </c>
      <c r="V36" s="228">
        <f t="shared" si="5"/>
        <v>162.25</v>
      </c>
    </row>
    <row r="37" spans="1:22" ht="21" customHeight="1">
      <c r="A37" s="105">
        <v>14</v>
      </c>
      <c r="B37" s="20" t="s">
        <v>96</v>
      </c>
      <c r="C37" s="119" t="s">
        <v>2</v>
      </c>
      <c r="D37" s="104">
        <f t="shared" si="3"/>
        <v>16</v>
      </c>
      <c r="E37" s="20">
        <f>+VLOOKUP(B37,'individual S y SS Varones'!$B$4:$L$33,4,0)</f>
        <v>116</v>
      </c>
      <c r="F37" s="19">
        <f>+VLOOKUP(B37,'individual S y SS Varones'!$B$4:$L$33,5,0)</f>
        <v>197</v>
      </c>
      <c r="G37" s="19">
        <f>+VLOOKUP(B37,'individual S y SS Varones'!$B$4:$L$33,6,0)</f>
        <v>169</v>
      </c>
      <c r="H37" s="19">
        <f>+VLOOKUP(B37,'individual S y SS Varones'!$B$4:$L$33,7,0)</f>
        <v>144</v>
      </c>
      <c r="I37" s="19">
        <f>+VLOOKUP(B37,'individual S y SS Varones'!$B$4:$L$33,8,0)</f>
        <v>175</v>
      </c>
      <c r="J37" s="119">
        <f>+VLOOKUP(B37,'individual S y SS Varones'!$B$4:$L$33,9,0)</f>
        <v>147</v>
      </c>
      <c r="K37" s="23">
        <f>+VLOOKUP(B37,'Duplas S y SS Varones'!$B$4:$L$33,4,0)</f>
        <v>153</v>
      </c>
      <c r="L37" s="19">
        <f>+VLOOKUP(B37,'Duplas S y SS Varones'!$B$4:$L$33,5,0)</f>
        <v>149</v>
      </c>
      <c r="M37" s="19">
        <f>+VLOOKUP(B37,'Duplas S y SS Varones'!$B$4:$L$33,6,0)</f>
        <v>204</v>
      </c>
      <c r="N37" s="19">
        <f>+VLOOKUP(B37,'Duplas S y SS Varones'!$B$4:$L$33,7,0)</f>
        <v>172</v>
      </c>
      <c r="O37" s="19">
        <f>+VLOOKUP(B37,'Duplas S y SS Varones'!$B$4:$L$33,8,0)</f>
        <v>180</v>
      </c>
      <c r="P37" s="119">
        <f>+VLOOKUP(B37,'Duplas S y SS Varones'!$B$4:$J$33,9,0)</f>
        <v>178</v>
      </c>
      <c r="Q37" s="23">
        <f>+VLOOKUP(B37,'Cuarta S Varones'!$B$4:$J$25,4,0)</f>
        <v>150</v>
      </c>
      <c r="R37" s="19">
        <f>+VLOOKUP(B37,'Cuarta S Varones'!$B$4:$J$25,5,0)</f>
        <v>137</v>
      </c>
      <c r="S37" s="19">
        <f>+VLOOKUP(B37,'Cuarta S Varones'!$B$4:$J$25,6,0)</f>
        <v>158</v>
      </c>
      <c r="T37" s="24">
        <f>+VLOOKUP(B37,'Cuarta S Varones'!$B$4:$J$25,7,0)</f>
        <v>158</v>
      </c>
      <c r="U37" s="4">
        <f t="shared" si="4"/>
        <v>2587</v>
      </c>
      <c r="V37" s="228">
        <f t="shared" si="5"/>
        <v>161.6875</v>
      </c>
    </row>
    <row r="38" spans="1:22" ht="21" customHeight="1">
      <c r="A38" s="105">
        <v>15</v>
      </c>
      <c r="B38" s="20" t="s">
        <v>93</v>
      </c>
      <c r="C38" s="119" t="s">
        <v>38</v>
      </c>
      <c r="D38" s="104">
        <f t="shared" si="3"/>
        <v>16</v>
      </c>
      <c r="E38" s="20">
        <f>+VLOOKUP(B38,'individual S y SS Varones'!$B$4:$L$33,4,0)</f>
        <v>170</v>
      </c>
      <c r="F38" s="19">
        <f>+VLOOKUP(B38,'individual S y SS Varones'!$B$4:$L$33,5,0)</f>
        <v>137</v>
      </c>
      <c r="G38" s="19">
        <f>+VLOOKUP(B38,'individual S y SS Varones'!$B$4:$L$33,6,0)</f>
        <v>168</v>
      </c>
      <c r="H38" s="19">
        <f>+VLOOKUP(B38,'individual S y SS Varones'!$B$4:$L$33,7,0)</f>
        <v>182</v>
      </c>
      <c r="I38" s="19">
        <f>+VLOOKUP(B38,'individual S y SS Varones'!$B$4:$L$33,8,0)</f>
        <v>143</v>
      </c>
      <c r="J38" s="119">
        <f>+VLOOKUP(B38,'individual S y SS Varones'!$B$4:$L$33,9,0)</f>
        <v>127</v>
      </c>
      <c r="K38" s="23">
        <f>+VLOOKUP(B38,'Duplas S y SS Varones'!$B$4:$L$33,4,0)</f>
        <v>182</v>
      </c>
      <c r="L38" s="19">
        <f>+VLOOKUP(B38,'Duplas S y SS Varones'!$B$4:$L$33,5,0)</f>
        <v>143</v>
      </c>
      <c r="M38" s="19">
        <f>+VLOOKUP(B38,'Duplas S y SS Varones'!$B$4:$L$33,6,0)</f>
        <v>139</v>
      </c>
      <c r="N38" s="19">
        <f>+VLOOKUP(B38,'Duplas S y SS Varones'!$B$4:$L$33,7,0)</f>
        <v>169</v>
      </c>
      <c r="O38" s="19">
        <f>+VLOOKUP(B38,'Duplas S y SS Varones'!$B$4:$L$33,8,0)</f>
        <v>158</v>
      </c>
      <c r="P38" s="119">
        <f>+VLOOKUP(B38,'Duplas S y SS Varones'!$B$4:$J$33,9,0)</f>
        <v>191</v>
      </c>
      <c r="Q38" s="23">
        <f>+VLOOKUP(B38,'Cuarta S Varones'!$B$4:$J$25,4,0)</f>
        <v>164</v>
      </c>
      <c r="R38" s="19">
        <f>+VLOOKUP(B38,'Cuarta S Varones'!$B$4:$J$25,5,0)</f>
        <v>144</v>
      </c>
      <c r="S38" s="19">
        <f>+VLOOKUP(B38,'Cuarta S Varones'!$B$4:$J$25,6,0)</f>
        <v>185</v>
      </c>
      <c r="T38" s="24">
        <f>+VLOOKUP(B38,'Cuarta S Varones'!$B$4:$J$25,7,0)</f>
        <v>166</v>
      </c>
      <c r="U38" s="4">
        <f t="shared" si="4"/>
        <v>2568</v>
      </c>
      <c r="V38" s="228">
        <f t="shared" si="5"/>
        <v>160.5</v>
      </c>
    </row>
    <row r="39" spans="1:22" ht="21" customHeight="1">
      <c r="A39" s="105">
        <v>16</v>
      </c>
      <c r="B39" s="20" t="s">
        <v>70</v>
      </c>
      <c r="C39" s="119" t="s">
        <v>2</v>
      </c>
      <c r="D39" s="104">
        <f t="shared" si="3"/>
        <v>16</v>
      </c>
      <c r="E39" s="20">
        <f>+VLOOKUP(B39,'individual S y SS Varones'!$B$4:$L$33,4,0)</f>
        <v>122</v>
      </c>
      <c r="F39" s="19">
        <f>+VLOOKUP(B39,'individual S y SS Varones'!$B$4:$L$33,5,0)</f>
        <v>137</v>
      </c>
      <c r="G39" s="19">
        <f>+VLOOKUP(B39,'individual S y SS Varones'!$B$4:$L$33,6,0)</f>
        <v>159</v>
      </c>
      <c r="H39" s="19">
        <f>+VLOOKUP(B39,'individual S y SS Varones'!$B$4:$L$33,7,0)</f>
        <v>182</v>
      </c>
      <c r="I39" s="19">
        <f>+VLOOKUP(B39,'individual S y SS Varones'!$B$4:$L$33,8,0)</f>
        <v>160</v>
      </c>
      <c r="J39" s="119">
        <f>+VLOOKUP(B39,'individual S y SS Varones'!$B$4:$L$33,9,0)</f>
        <v>126</v>
      </c>
      <c r="K39" s="23">
        <f>+VLOOKUP(B39,'Duplas S y SS Varones'!$B$4:$L$33,4,0)</f>
        <v>146</v>
      </c>
      <c r="L39" s="19">
        <f>+VLOOKUP(B39,'Duplas S y SS Varones'!$B$4:$L$33,5,0)</f>
        <v>189</v>
      </c>
      <c r="M39" s="19">
        <f>+VLOOKUP(B39,'Duplas S y SS Varones'!$B$4:$L$33,6,0)</f>
        <v>166</v>
      </c>
      <c r="N39" s="19">
        <f>+VLOOKUP(B39,'Duplas S y SS Varones'!$B$4:$L$33,7,0)</f>
        <v>159</v>
      </c>
      <c r="O39" s="19">
        <f>+VLOOKUP(B39,'Duplas S y SS Varones'!$B$4:$L$33,8,0)</f>
        <v>154</v>
      </c>
      <c r="P39" s="119">
        <f>+VLOOKUP(B39,'Duplas S y SS Varones'!$B$4:$J$33,9,0)</f>
        <v>157</v>
      </c>
      <c r="Q39" s="23">
        <f>+VLOOKUP(B39,'Cuarta S Varones'!$B$4:$J$25,4,0)</f>
        <v>197</v>
      </c>
      <c r="R39" s="19">
        <f>+VLOOKUP(B39,'Cuarta S Varones'!$B$4:$J$25,5,0)</f>
        <v>169</v>
      </c>
      <c r="S39" s="19">
        <f>+VLOOKUP(B39,'Cuarta S Varones'!$B$4:$J$25,6,0)</f>
        <v>183</v>
      </c>
      <c r="T39" s="24">
        <f>+VLOOKUP(B39,'Cuarta S Varones'!$B$4:$J$25,7,0)</f>
        <v>146</v>
      </c>
      <c r="U39" s="4">
        <f t="shared" si="4"/>
        <v>2552</v>
      </c>
      <c r="V39" s="228">
        <f t="shared" si="5"/>
        <v>159.5</v>
      </c>
    </row>
    <row r="40" spans="1:22" ht="21" customHeight="1">
      <c r="A40" s="105">
        <v>17</v>
      </c>
      <c r="B40" s="20" t="s">
        <v>62</v>
      </c>
      <c r="C40" s="233" t="s">
        <v>0</v>
      </c>
      <c r="D40" s="104">
        <f t="shared" si="3"/>
        <v>16</v>
      </c>
      <c r="E40" s="20">
        <f>+VLOOKUP(B40,'individual S y SS Varones'!$B$4:$L$33,4,0)</f>
        <v>148</v>
      </c>
      <c r="F40" s="19">
        <f>+VLOOKUP(B40,'individual S y SS Varones'!$B$4:$L$33,5,0)</f>
        <v>147</v>
      </c>
      <c r="G40" s="19">
        <f>+VLOOKUP(B40,'individual S y SS Varones'!$B$4:$L$33,6,0)</f>
        <v>175</v>
      </c>
      <c r="H40" s="19">
        <f>+VLOOKUP(B40,'individual S y SS Varones'!$B$4:$L$33,7,0)</f>
        <v>216</v>
      </c>
      <c r="I40" s="19">
        <f>+VLOOKUP(B40,'individual S y SS Varones'!$B$4:$L$33,8,0)</f>
        <v>169</v>
      </c>
      <c r="J40" s="119">
        <f>+VLOOKUP(B40,'individual S y SS Varones'!$B$4:$L$33,9,0)</f>
        <v>152</v>
      </c>
      <c r="K40" s="23">
        <f>+VLOOKUP(B40,'Duplas S y SS Varones'!$B$4:$L$33,4,0)</f>
        <v>159</v>
      </c>
      <c r="L40" s="19">
        <f>+VLOOKUP(B40,'Duplas S y SS Varones'!$B$4:$L$33,5,0)</f>
        <v>153</v>
      </c>
      <c r="M40" s="19">
        <f>+VLOOKUP(B40,'Duplas S y SS Varones'!$B$4:$L$33,6,0)</f>
        <v>145</v>
      </c>
      <c r="N40" s="19">
        <f>+VLOOKUP(B40,'Duplas S y SS Varones'!$B$4:$L$33,7,0)</f>
        <v>152</v>
      </c>
      <c r="O40" s="19">
        <f>+VLOOKUP(B40,'Duplas S y SS Varones'!$B$4:$L$33,8,0)</f>
        <v>149</v>
      </c>
      <c r="P40" s="119">
        <f>+VLOOKUP(B40,'Duplas S y SS Varones'!$B$4:$J$33,9,0)</f>
        <v>163</v>
      </c>
      <c r="Q40" s="23">
        <f>+VLOOKUP(B40,'Cuarta S Varones'!$B$4:$J$25,4,0)</f>
        <v>154</v>
      </c>
      <c r="R40" s="19">
        <f>+VLOOKUP(B40,'Cuarta S Varones'!$B$4:$J$25,5,0)</f>
        <v>144</v>
      </c>
      <c r="S40" s="19">
        <f>+VLOOKUP(B40,'Cuarta S Varones'!$B$4:$J$25,6,0)</f>
        <v>147</v>
      </c>
      <c r="T40" s="24">
        <f>+VLOOKUP(B40,'Cuarta S Varones'!$B$4:$J$25,7,0)</f>
        <v>167</v>
      </c>
      <c r="U40" s="4">
        <f t="shared" si="4"/>
        <v>2540</v>
      </c>
      <c r="V40" s="228">
        <f t="shared" si="5"/>
        <v>158.75</v>
      </c>
    </row>
    <row r="41" spans="1:22" ht="21" customHeight="1">
      <c r="A41" s="30">
        <v>18</v>
      </c>
      <c r="B41" s="20" t="s">
        <v>85</v>
      </c>
      <c r="C41" s="119" t="s">
        <v>37</v>
      </c>
      <c r="D41" s="104">
        <f t="shared" si="3"/>
        <v>16</v>
      </c>
      <c r="E41" s="20">
        <f>+VLOOKUP(B41,'individual S y SS Varones'!$B$4:$L$33,4,0)</f>
        <v>160</v>
      </c>
      <c r="F41" s="19">
        <f>+VLOOKUP(B41,'individual S y SS Varones'!$B$4:$L$33,5,0)</f>
        <v>150</v>
      </c>
      <c r="G41" s="19">
        <f>+VLOOKUP(B41,'individual S y SS Varones'!$B$4:$L$33,6,0)</f>
        <v>149</v>
      </c>
      <c r="H41" s="19">
        <f>+VLOOKUP(B41,'individual S y SS Varones'!$B$4:$L$33,7,0)</f>
        <v>131</v>
      </c>
      <c r="I41" s="19">
        <f>+VLOOKUP(B41,'individual S y SS Varones'!$B$4:$L$33,8,0)</f>
        <v>156</v>
      </c>
      <c r="J41" s="119">
        <f>+VLOOKUP(B41,'individual S y SS Varones'!$B$4:$L$33,9,0)</f>
        <v>147</v>
      </c>
      <c r="K41" s="23">
        <f>+VLOOKUP(B41,'Duplas S y SS Varones'!$B$4:$L$33,4,0)</f>
        <v>89</v>
      </c>
      <c r="L41" s="19">
        <f>+VLOOKUP(B41,'Duplas S y SS Varones'!$B$4:$L$33,5,0)</f>
        <v>150</v>
      </c>
      <c r="M41" s="19">
        <f>+VLOOKUP(B41,'Duplas S y SS Varones'!$B$4:$L$33,6,0)</f>
        <v>176</v>
      </c>
      <c r="N41" s="19">
        <f>+VLOOKUP(B41,'Duplas S y SS Varones'!$B$4:$L$33,7,0)</f>
        <v>151</v>
      </c>
      <c r="O41" s="19">
        <f>+VLOOKUP(B41,'Duplas S y SS Varones'!$B$4:$L$33,8,0)</f>
        <v>151</v>
      </c>
      <c r="P41" s="119">
        <f>+VLOOKUP(B41,'Duplas S y SS Varones'!$B$4:$J$33,9,0)</f>
        <v>168</v>
      </c>
      <c r="Q41" s="23">
        <f>+VLOOKUP(B41,'Cuarta S Varones'!$B$4:$J$25,4,0)</f>
        <v>162</v>
      </c>
      <c r="R41" s="19">
        <f>+VLOOKUP(B41,'Cuarta S Varones'!$B$4:$J$25,5,0)</f>
        <v>145</v>
      </c>
      <c r="S41" s="19">
        <f>+VLOOKUP(B41,'Cuarta S Varones'!$B$4:$J$25,6,0)</f>
        <v>162</v>
      </c>
      <c r="T41" s="24">
        <f>+VLOOKUP(B41,'Cuarta S Varones'!$B$4:$J$25,7,0)</f>
        <v>139</v>
      </c>
      <c r="U41" s="4">
        <f t="shared" si="4"/>
        <v>2386</v>
      </c>
      <c r="V41" s="228">
        <f t="shared" si="5"/>
        <v>149.125</v>
      </c>
    </row>
    <row r="42" spans="1:22" ht="21" customHeight="1">
      <c r="A42" s="30">
        <v>19</v>
      </c>
      <c r="B42" s="20" t="s">
        <v>65</v>
      </c>
      <c r="C42" s="119" t="s">
        <v>2</v>
      </c>
      <c r="D42" s="104">
        <f t="shared" si="3"/>
        <v>16</v>
      </c>
      <c r="E42" s="20">
        <f>+VLOOKUP(B42,'individual S y SS Varones'!$B$4:$L$33,4,0)</f>
        <v>145</v>
      </c>
      <c r="F42" s="19">
        <f>+VLOOKUP(B42,'individual S y SS Varones'!$B$4:$L$33,5,0)</f>
        <v>150</v>
      </c>
      <c r="G42" s="19">
        <f>+VLOOKUP(B42,'individual S y SS Varones'!$B$4:$L$33,6,0)</f>
        <v>154</v>
      </c>
      <c r="H42" s="19">
        <f>+VLOOKUP(B42,'individual S y SS Varones'!$B$4:$L$33,7,0)</f>
        <v>144</v>
      </c>
      <c r="I42" s="19">
        <f>+VLOOKUP(B42,'individual S y SS Varones'!$B$4:$L$33,8,0)</f>
        <v>146</v>
      </c>
      <c r="J42" s="119">
        <f>+VLOOKUP(B42,'individual S y SS Varones'!$B$4:$L$33,9,0)</f>
        <v>162</v>
      </c>
      <c r="K42" s="23">
        <f>+VLOOKUP(B42,'Duplas S y SS Varones'!$B$4:$L$33,4,0)</f>
        <v>186</v>
      </c>
      <c r="L42" s="19">
        <f>+VLOOKUP(B42,'Duplas S y SS Varones'!$B$4:$L$33,5,0)</f>
        <v>161</v>
      </c>
      <c r="M42" s="19">
        <f>+VLOOKUP(B42,'Duplas S y SS Varones'!$B$4:$L$33,6,0)</f>
        <v>149</v>
      </c>
      <c r="N42" s="19">
        <f>+VLOOKUP(B42,'Duplas S y SS Varones'!$B$4:$L$33,7,0)</f>
        <v>128</v>
      </c>
      <c r="O42" s="19">
        <f>+VLOOKUP(B42,'Duplas S y SS Varones'!$B$4:$L$33,8,0)</f>
        <v>120</v>
      </c>
      <c r="P42" s="119">
        <f>+VLOOKUP(B42,'Duplas S y SS Varones'!$B$4:$J$33,9,0)</f>
        <v>137</v>
      </c>
      <c r="Q42" s="23">
        <f>+VLOOKUP(B42,'Cuarta S Varones'!$B$4:$J$25,4,0)</f>
        <v>126</v>
      </c>
      <c r="R42" s="19">
        <f>+VLOOKUP(B42,'Cuarta S Varones'!$B$4:$J$25,5,0)</f>
        <v>145</v>
      </c>
      <c r="S42" s="19">
        <f>+VLOOKUP(B42,'Cuarta S Varones'!$B$4:$J$25,6,0)</f>
        <v>171</v>
      </c>
      <c r="T42" s="24">
        <f>+VLOOKUP(B42,'Cuarta S Varones'!$B$4:$J$25,7,0)</f>
        <v>143</v>
      </c>
      <c r="U42" s="4">
        <f t="shared" si="4"/>
        <v>2367</v>
      </c>
      <c r="V42" s="228">
        <f t="shared" si="5"/>
        <v>147.9375</v>
      </c>
    </row>
    <row r="43" spans="1:22" ht="21" customHeight="1" thickBot="1">
      <c r="A43" s="31">
        <v>20</v>
      </c>
      <c r="B43" s="107" t="s">
        <v>61</v>
      </c>
      <c r="C43" s="179" t="s">
        <v>0</v>
      </c>
      <c r="D43" s="234">
        <f t="shared" si="3"/>
        <v>16</v>
      </c>
      <c r="E43" s="107">
        <f>+VLOOKUP(B43,'individual S y SS Varones'!$B$4:$L$33,4,0)</f>
        <v>139</v>
      </c>
      <c r="F43" s="28">
        <f>+VLOOKUP(B43,'individual S y SS Varones'!$B$4:$L$33,5,0)</f>
        <v>116</v>
      </c>
      <c r="G43" s="28">
        <f>+VLOOKUP(B43,'individual S y SS Varones'!$B$4:$L$33,6,0)</f>
        <v>168</v>
      </c>
      <c r="H43" s="28">
        <f>+VLOOKUP(B43,'individual S y SS Varones'!$B$4:$L$33,7,0)</f>
        <v>148</v>
      </c>
      <c r="I43" s="28">
        <f>+VLOOKUP(B43,'individual S y SS Varones'!$B$4:$L$33,8,0)</f>
        <v>97</v>
      </c>
      <c r="J43" s="121">
        <f>+VLOOKUP(B43,'individual S y SS Varones'!$B$4:$L$33,9,0)</f>
        <v>128</v>
      </c>
      <c r="K43" s="27">
        <f>+VLOOKUP(B43,'Duplas S y SS Varones'!$B$4:$L$33,4,0)</f>
        <v>124</v>
      </c>
      <c r="L43" s="28">
        <f>+VLOOKUP(B43,'Duplas S y SS Varones'!$B$4:$L$33,5,0)</f>
        <v>145</v>
      </c>
      <c r="M43" s="28">
        <f>+VLOOKUP(B43,'Duplas S y SS Varones'!$B$4:$L$33,6,0)</f>
        <v>150</v>
      </c>
      <c r="N43" s="28">
        <f>+VLOOKUP(B43,'Duplas S y SS Varones'!$B$4:$L$33,7,0)</f>
        <v>147</v>
      </c>
      <c r="O43" s="28">
        <f>+VLOOKUP(B43,'Duplas S y SS Varones'!$B$4:$L$33,8,0)</f>
        <v>136</v>
      </c>
      <c r="P43" s="121">
        <f>+VLOOKUP(B43,'Duplas S y SS Varones'!$B$4:$J$33,9,0)</f>
        <v>121</v>
      </c>
      <c r="Q43" s="27">
        <f>+VLOOKUP(B43,'Cuarta S Varones'!$B$4:$J$25,4,0)</f>
        <v>146</v>
      </c>
      <c r="R43" s="28">
        <f>+VLOOKUP(B43,'Cuarta S Varones'!$B$4:$J$25,5,0)</f>
        <v>153</v>
      </c>
      <c r="S43" s="28">
        <f>+VLOOKUP(B43,'Cuarta S Varones'!$B$4:$J$25,6,0)</f>
        <v>145</v>
      </c>
      <c r="T43" s="29">
        <f>+VLOOKUP(B43,'Cuarta S Varones'!$B$4:$J$25,7,0)</f>
        <v>101</v>
      </c>
      <c r="U43" s="78">
        <f t="shared" si="4"/>
        <v>2164</v>
      </c>
      <c r="V43" s="230">
        <f t="shared" si="5"/>
        <v>135.25</v>
      </c>
    </row>
    <row r="44" spans="1:22" ht="15.75" thickBot="1"/>
    <row r="45" spans="1:22" ht="16.5" thickBot="1">
      <c r="A45" s="33"/>
      <c r="B45" s="79" t="s">
        <v>72</v>
      </c>
    </row>
    <row r="46" spans="1:22" ht="20.45" customHeight="1">
      <c r="A46" s="132">
        <v>1</v>
      </c>
      <c r="B46" s="75" t="s">
        <v>69</v>
      </c>
      <c r="C46" s="11" t="s">
        <v>2</v>
      </c>
      <c r="D46" s="80">
        <f t="shared" ref="D46:D51" si="6">COUNTIF(E46:T46,"&gt;0")</f>
        <v>16</v>
      </c>
      <c r="E46" s="73">
        <f>+VLOOKUP(B46,'individual S y SS Varones'!$B$4:$L$32,4,0)</f>
        <v>117</v>
      </c>
      <c r="F46" s="73">
        <f>+VLOOKUP(B46,'individual S y SS Varones'!$B$4:$L$32,5,0)</f>
        <v>166</v>
      </c>
      <c r="G46" s="73">
        <f>+VLOOKUP(B46,'individual S y SS Varones'!$B$4:$L$32,6,0)</f>
        <v>181</v>
      </c>
      <c r="H46" s="73">
        <f>+VLOOKUP(B46,'individual S y SS Varones'!$B$4:$L$32,7,0)</f>
        <v>166</v>
      </c>
      <c r="I46" s="73">
        <f>+VLOOKUP(B46,'individual S y SS Varones'!$B$4:$L$32,8,0)</f>
        <v>171</v>
      </c>
      <c r="J46" s="138">
        <f>+VLOOKUP(B46,'individual S y SS Varones'!$B$4:$L$32,9,0)</f>
        <v>223</v>
      </c>
      <c r="K46" s="71">
        <f>+VLOOKUP(B46,'Duplas S y SS Varones'!$B$4:$J$33,4,0)</f>
        <v>192</v>
      </c>
      <c r="L46" s="73">
        <f>+VLOOKUP(B46,'Duplas S y SS Varones'!$B$4:$J$33,5,0)</f>
        <v>207</v>
      </c>
      <c r="M46" s="73">
        <f>+VLOOKUP(B46,'Duplas S y SS Varones'!$B$4:$J$33,6,0)</f>
        <v>158</v>
      </c>
      <c r="N46" s="73">
        <f>+VLOOKUP(B46,'Duplas S y SS Varones'!$B$4:$J$33,7,0)</f>
        <v>174</v>
      </c>
      <c r="O46" s="73">
        <f>+VLOOKUP(B46,'Duplas S y SS Varones'!$B$4:$J$33,8,0)</f>
        <v>259</v>
      </c>
      <c r="P46" s="72">
        <f>+VLOOKUP(B46,'Duplas S y SS Varones'!$B$4:$J$33,9,0)</f>
        <v>188</v>
      </c>
      <c r="Q46" s="71">
        <f>+VLOOKUP(B46,' Cuartas S Damas y SS Mixta'!$B$8:$H$27,4,0)</f>
        <v>149</v>
      </c>
      <c r="R46" s="73">
        <f>+VLOOKUP(B46,' Cuartas S Damas y SS Mixta'!$B$8:$H$27,5,0)</f>
        <v>142</v>
      </c>
      <c r="S46" s="73">
        <f>+VLOOKUP(B46,' Cuartas S Damas y SS Mixta'!$B$8:$H$27,6,0)</f>
        <v>179</v>
      </c>
      <c r="T46" s="72">
        <f>+VLOOKUP(B46,' Cuartas S Damas y SS Mixta'!$B$8:$H$27,7,0)</f>
        <v>211</v>
      </c>
      <c r="U46" s="77">
        <f t="shared" ref="U46:U51" si="7">+SUM(E46:T46)</f>
        <v>2883</v>
      </c>
      <c r="V46" s="227">
        <f t="shared" ref="V46:V51" si="8">+U46/D46</f>
        <v>180.1875</v>
      </c>
    </row>
    <row r="47" spans="1:22" ht="20.45" customHeight="1">
      <c r="A47" s="30">
        <v>2</v>
      </c>
      <c r="B47" s="20" t="s">
        <v>64</v>
      </c>
      <c r="C47" s="3" t="s">
        <v>2</v>
      </c>
      <c r="D47" s="52">
        <f t="shared" si="6"/>
        <v>16</v>
      </c>
      <c r="E47" s="19">
        <f>+VLOOKUP(B47,'individual S y SS Varones'!$B$4:$L$32,4,0)</f>
        <v>186</v>
      </c>
      <c r="F47" s="19">
        <f>+VLOOKUP(B47,'individual S y SS Varones'!$B$4:$L$32,5,0)</f>
        <v>178</v>
      </c>
      <c r="G47" s="19">
        <f>+VLOOKUP(B47,'individual S y SS Varones'!$B$4:$L$32,6,0)</f>
        <v>167</v>
      </c>
      <c r="H47" s="19">
        <f>+VLOOKUP(B47,'individual S y SS Varones'!$B$4:$L$32,7,0)</f>
        <v>184</v>
      </c>
      <c r="I47" s="19">
        <f>+VLOOKUP(B47,'individual S y SS Varones'!$B$4:$L$32,8,0)</f>
        <v>184</v>
      </c>
      <c r="J47" s="119">
        <f>+VLOOKUP(B47,'individual S y SS Varones'!$B$4:$L$32,9,0)</f>
        <v>204</v>
      </c>
      <c r="K47" s="23">
        <f>+VLOOKUP(B47,'Duplas S y SS Varones'!$B$4:$J$33,4,0)</f>
        <v>172</v>
      </c>
      <c r="L47" s="19">
        <f>+VLOOKUP(B47,'Duplas S y SS Varones'!$B$4:$J$33,5,0)</f>
        <v>125</v>
      </c>
      <c r="M47" s="19">
        <f>+VLOOKUP(B47,'Duplas S y SS Varones'!$B$4:$J$33,6,0)</f>
        <v>148</v>
      </c>
      <c r="N47" s="19">
        <f>+VLOOKUP(B47,'Duplas S y SS Varones'!$B$4:$J$33,7,0)</f>
        <v>132</v>
      </c>
      <c r="O47" s="19">
        <f>+VLOOKUP(B47,'Duplas S y SS Varones'!$B$4:$J$33,8,0)</f>
        <v>200</v>
      </c>
      <c r="P47" s="24">
        <f>+VLOOKUP(B47,'Duplas S y SS Varones'!$B$4:$J$33,9,0)</f>
        <v>214</v>
      </c>
      <c r="Q47" s="23">
        <f>+VLOOKUP(B47,' Cuartas S Damas y SS Mixta'!$B$8:$H$27,4,0)</f>
        <v>135</v>
      </c>
      <c r="R47" s="19">
        <f>+VLOOKUP(B47,' Cuartas S Damas y SS Mixta'!$B$8:$H$27,5,0)</f>
        <v>173</v>
      </c>
      <c r="S47" s="19">
        <f>+VLOOKUP(B47,' Cuartas S Damas y SS Mixta'!$B$8:$H$27,6,0)</f>
        <v>188</v>
      </c>
      <c r="T47" s="24">
        <f>+VLOOKUP(B47,' Cuartas S Damas y SS Mixta'!$B$8:$H$27,7,0)</f>
        <v>173</v>
      </c>
      <c r="U47" s="4">
        <f t="shared" si="7"/>
        <v>2763</v>
      </c>
      <c r="V47" s="228">
        <f t="shared" si="8"/>
        <v>172.6875</v>
      </c>
    </row>
    <row r="48" spans="1:22" ht="20.45" customHeight="1">
      <c r="A48" s="109">
        <v>3</v>
      </c>
      <c r="B48" s="20" t="s">
        <v>76</v>
      </c>
      <c r="C48" s="19" t="s">
        <v>1</v>
      </c>
      <c r="D48" s="52">
        <f t="shared" si="6"/>
        <v>16</v>
      </c>
      <c r="E48" s="19">
        <f>+VLOOKUP(B48,'individual S y SS Varones'!$B$4:$L$32,4,0)</f>
        <v>171</v>
      </c>
      <c r="F48" s="19">
        <f>+VLOOKUP(B48,'individual S y SS Varones'!$B$4:$L$32,5,0)</f>
        <v>179</v>
      </c>
      <c r="G48" s="19">
        <f>+VLOOKUP(B48,'individual S y SS Varones'!$B$4:$L$32,6,0)</f>
        <v>179</v>
      </c>
      <c r="H48" s="19">
        <f>+VLOOKUP(B48,'individual S y SS Varones'!$B$4:$L$32,7,0)</f>
        <v>157</v>
      </c>
      <c r="I48" s="19">
        <f>+VLOOKUP(B48,'individual S y SS Varones'!$B$4:$L$32,8,0)</f>
        <v>167</v>
      </c>
      <c r="J48" s="119">
        <f>+VLOOKUP(B48,'individual S y SS Varones'!$B$4:$L$32,9,0)</f>
        <v>168</v>
      </c>
      <c r="K48" s="23">
        <f>+VLOOKUP(B48,'Duplas S y SS Varones'!$B$4:$J$33,4,0)</f>
        <v>177</v>
      </c>
      <c r="L48" s="19">
        <f>+VLOOKUP(B48,'Duplas S y SS Varones'!$B$4:$J$33,5,0)</f>
        <v>156</v>
      </c>
      <c r="M48" s="19">
        <f>+VLOOKUP(B48,'Duplas S y SS Varones'!$B$4:$J$33,6,0)</f>
        <v>190</v>
      </c>
      <c r="N48" s="19">
        <f>+VLOOKUP(B48,'Duplas S y SS Varones'!$B$4:$J$33,7,0)</f>
        <v>141</v>
      </c>
      <c r="O48" s="19">
        <f>+VLOOKUP(B48,'Duplas S y SS Varones'!$B$4:$J$33,8,0)</f>
        <v>181</v>
      </c>
      <c r="P48" s="24">
        <f>+VLOOKUP(B48,'Duplas S y SS Varones'!$B$4:$J$33,9,0)</f>
        <v>139</v>
      </c>
      <c r="Q48" s="23">
        <f>+VLOOKUP(B48,' Cuartas S Damas y SS Mixta'!$B$8:$H$27,4,0)</f>
        <v>165</v>
      </c>
      <c r="R48" s="19">
        <f>+VLOOKUP(B48,' Cuartas S Damas y SS Mixta'!$B$8:$H$27,5,0)</f>
        <v>169</v>
      </c>
      <c r="S48" s="19">
        <f>+VLOOKUP(B48,' Cuartas S Damas y SS Mixta'!$B$8:$H$27,6,0)</f>
        <v>142</v>
      </c>
      <c r="T48" s="24">
        <f>+VLOOKUP(B48,' Cuartas S Damas y SS Mixta'!$B$8:$H$27,7,0)</f>
        <v>175</v>
      </c>
      <c r="U48" s="4">
        <f t="shared" si="7"/>
        <v>2656</v>
      </c>
      <c r="V48" s="228">
        <f t="shared" si="8"/>
        <v>166</v>
      </c>
    </row>
    <row r="49" spans="1:22" ht="20.45" customHeight="1">
      <c r="A49" s="109">
        <v>4</v>
      </c>
      <c r="B49" s="20" t="s">
        <v>71</v>
      </c>
      <c r="C49" s="19" t="s">
        <v>1</v>
      </c>
      <c r="D49" s="52">
        <f t="shared" si="6"/>
        <v>16</v>
      </c>
      <c r="E49" s="19">
        <f>+VLOOKUP(B49,'individual S y SS Varones'!$B$4:$L$32,4,0)</f>
        <v>166</v>
      </c>
      <c r="F49" s="19">
        <f>+VLOOKUP(B49,'individual S y SS Varones'!$B$4:$L$32,5,0)</f>
        <v>152</v>
      </c>
      <c r="G49" s="19">
        <f>+VLOOKUP(B49,'individual S y SS Varones'!$B$4:$L$32,6,0)</f>
        <v>178</v>
      </c>
      <c r="H49" s="19">
        <f>+VLOOKUP(B49,'individual S y SS Varones'!$B$4:$L$32,7,0)</f>
        <v>171</v>
      </c>
      <c r="I49" s="19">
        <f>+VLOOKUP(B49,'individual S y SS Varones'!$B$4:$L$32,8,0)</f>
        <v>156</v>
      </c>
      <c r="J49" s="119">
        <f>+VLOOKUP(B49,'individual S y SS Varones'!$B$4:$L$32,9,0)</f>
        <v>163</v>
      </c>
      <c r="K49" s="23">
        <f>+VLOOKUP(B49,'Duplas S y SS Varones'!$B$4:$J$33,4,0)</f>
        <v>187</v>
      </c>
      <c r="L49" s="19">
        <f>+VLOOKUP(B49,'Duplas S y SS Varones'!$B$4:$J$33,5,0)</f>
        <v>150</v>
      </c>
      <c r="M49" s="19">
        <f>+VLOOKUP(B49,'Duplas S y SS Varones'!$B$4:$J$33,6,0)</f>
        <v>160</v>
      </c>
      <c r="N49" s="19">
        <f>+VLOOKUP(B49,'Duplas S y SS Varones'!$B$4:$J$33,7,0)</f>
        <v>138</v>
      </c>
      <c r="O49" s="19">
        <f>+VLOOKUP(B49,'Duplas S y SS Varones'!$B$4:$J$33,8,0)</f>
        <v>171</v>
      </c>
      <c r="P49" s="24">
        <f>+VLOOKUP(B49,'Duplas S y SS Varones'!$B$4:$J$33,9,0)</f>
        <v>157</v>
      </c>
      <c r="Q49" s="23">
        <f>+VLOOKUP(B49,' Cuartas S Damas y SS Mixta'!$B$8:$H$27,4,0)</f>
        <v>127</v>
      </c>
      <c r="R49" s="19">
        <f>+VLOOKUP(B49,' Cuartas S Damas y SS Mixta'!$B$8:$H$27,5,0)</f>
        <v>199</v>
      </c>
      <c r="S49" s="19">
        <f>+VLOOKUP(B49,' Cuartas S Damas y SS Mixta'!$B$8:$H$27,6,0)</f>
        <v>158</v>
      </c>
      <c r="T49" s="24">
        <f>+VLOOKUP(B49,' Cuartas S Damas y SS Mixta'!$B$8:$H$27,7,0)</f>
        <v>136</v>
      </c>
      <c r="U49" s="4">
        <f t="shared" si="7"/>
        <v>2569</v>
      </c>
      <c r="V49" s="228">
        <f t="shared" si="8"/>
        <v>160.5625</v>
      </c>
    </row>
    <row r="50" spans="1:22" ht="20.45" customHeight="1">
      <c r="A50" s="109">
        <v>5</v>
      </c>
      <c r="B50" s="20" t="s">
        <v>74</v>
      </c>
      <c r="C50" s="19" t="s">
        <v>37</v>
      </c>
      <c r="D50" s="52">
        <f t="shared" si="6"/>
        <v>16</v>
      </c>
      <c r="E50" s="19">
        <f>+VLOOKUP(B50,'individual S y SS Varones'!$B$4:$L$32,4,0)</f>
        <v>130</v>
      </c>
      <c r="F50" s="19">
        <f>+VLOOKUP(B50,'individual S y SS Varones'!$B$4:$L$32,5,0)</f>
        <v>143</v>
      </c>
      <c r="G50" s="19">
        <f>+VLOOKUP(B50,'individual S y SS Varones'!$B$4:$L$32,6,0)</f>
        <v>159</v>
      </c>
      <c r="H50" s="19">
        <f>+VLOOKUP(B50,'individual S y SS Varones'!$B$4:$L$32,7,0)</f>
        <v>175</v>
      </c>
      <c r="I50" s="19">
        <f>+VLOOKUP(B50,'individual S y SS Varones'!$B$4:$L$32,8,0)</f>
        <v>168</v>
      </c>
      <c r="J50" s="119">
        <f>+VLOOKUP(B50,'individual S y SS Varones'!$B$4:$L$32,9,0)</f>
        <v>157</v>
      </c>
      <c r="K50" s="23">
        <f>+VLOOKUP(B50,'Duplas S y SS Varones'!$B$4:$J$33,4,0)</f>
        <v>147</v>
      </c>
      <c r="L50" s="19">
        <f>+VLOOKUP(B50,'Duplas S y SS Varones'!$B$4:$J$33,5,0)</f>
        <v>171</v>
      </c>
      <c r="M50" s="19">
        <f>+VLOOKUP(B50,'Duplas S y SS Varones'!$B$4:$J$33,6,0)</f>
        <v>147</v>
      </c>
      <c r="N50" s="19">
        <f>+VLOOKUP(B50,'Duplas S y SS Varones'!$B$4:$J$33,7,0)</f>
        <v>192</v>
      </c>
      <c r="O50" s="19">
        <f>+VLOOKUP(B50,'Duplas S y SS Varones'!$B$4:$J$33,8,0)</f>
        <v>171</v>
      </c>
      <c r="P50" s="24">
        <f>+VLOOKUP(B50,'Duplas S y SS Varones'!$B$4:$J$33,9,0)</f>
        <v>171</v>
      </c>
      <c r="Q50" s="23">
        <f>+VLOOKUP(B50,' Cuartas S Damas y SS Mixta'!$B$8:$H$27,4,0)</f>
        <v>123</v>
      </c>
      <c r="R50" s="19">
        <f>+VLOOKUP(B50,' Cuartas S Damas y SS Mixta'!$B$8:$H$27,5,0)</f>
        <v>177</v>
      </c>
      <c r="S50" s="19">
        <f>+VLOOKUP(B50,' Cuartas S Damas y SS Mixta'!$B$8:$H$27,6,0)</f>
        <v>158</v>
      </c>
      <c r="T50" s="24">
        <f>+VLOOKUP(B50,' Cuartas S Damas y SS Mixta'!$B$8:$H$27,7,0)</f>
        <v>179</v>
      </c>
      <c r="U50" s="4">
        <f t="shared" si="7"/>
        <v>2568</v>
      </c>
      <c r="V50" s="228">
        <f t="shared" si="8"/>
        <v>160.5</v>
      </c>
    </row>
    <row r="51" spans="1:22" ht="20.45" customHeight="1" thickBot="1">
      <c r="A51" s="110">
        <v>6</v>
      </c>
      <c r="B51" s="107" t="s">
        <v>68</v>
      </c>
      <c r="C51" s="28" t="s">
        <v>37</v>
      </c>
      <c r="D51" s="81">
        <f t="shared" si="6"/>
        <v>16</v>
      </c>
      <c r="E51" s="28">
        <f>+VLOOKUP(B51,'individual S y SS Varones'!$B$4:$L$32,4,0)</f>
        <v>162</v>
      </c>
      <c r="F51" s="28">
        <f>+VLOOKUP(B51,'individual S y SS Varones'!$B$4:$L$32,5,0)</f>
        <v>153</v>
      </c>
      <c r="G51" s="28">
        <f>+VLOOKUP(B51,'individual S y SS Varones'!$B$4:$L$32,6,0)</f>
        <v>153</v>
      </c>
      <c r="H51" s="28">
        <f>+VLOOKUP(B51,'individual S y SS Varones'!$B$4:$L$32,7,0)</f>
        <v>160</v>
      </c>
      <c r="I51" s="28">
        <f>+VLOOKUP(B51,'individual S y SS Varones'!$B$4:$L$32,8,0)</f>
        <v>168</v>
      </c>
      <c r="J51" s="121">
        <f>+VLOOKUP(B51,'individual S y SS Varones'!$B$4:$L$32,9,0)</f>
        <v>131</v>
      </c>
      <c r="K51" s="27">
        <f>+VLOOKUP(B51,'Duplas S y SS Varones'!$B$4:$J$33,4,0)</f>
        <v>110</v>
      </c>
      <c r="L51" s="28">
        <f>+VLOOKUP(B51,'Duplas S y SS Varones'!$B$4:$J$33,5,0)</f>
        <v>132</v>
      </c>
      <c r="M51" s="28">
        <f>+VLOOKUP(B51,'Duplas S y SS Varones'!$B$4:$J$33,6,0)</f>
        <v>152</v>
      </c>
      <c r="N51" s="28">
        <f>+VLOOKUP(B51,'Duplas S y SS Varones'!$B$4:$J$33,7,0)</f>
        <v>177</v>
      </c>
      <c r="O51" s="28">
        <f>+VLOOKUP(B51,'Duplas S y SS Varones'!$B$4:$J$33,8,0)</f>
        <v>151</v>
      </c>
      <c r="P51" s="29">
        <f>+VLOOKUP(B51,'Duplas S y SS Varones'!$B$4:$J$33,9,0)</f>
        <v>190</v>
      </c>
      <c r="Q51" s="27">
        <f>+VLOOKUP(B51,' Cuartas S Damas y SS Mixta'!$B$8:$H$27,4,0)</f>
        <v>132</v>
      </c>
      <c r="R51" s="28">
        <f>+VLOOKUP(B51,' Cuartas S Damas y SS Mixta'!$B$8:$H$27,5,0)</f>
        <v>135</v>
      </c>
      <c r="S51" s="28">
        <f>+VLOOKUP(B51,' Cuartas S Damas y SS Mixta'!$B$8:$H$27,6,0)</f>
        <v>176</v>
      </c>
      <c r="T51" s="29">
        <f>+VLOOKUP(B51,' Cuartas S Damas y SS Mixta'!$B$8:$H$27,7,0)</f>
        <v>155</v>
      </c>
      <c r="U51" s="78">
        <f t="shared" si="7"/>
        <v>2437</v>
      </c>
      <c r="V51" s="230">
        <f t="shared" si="8"/>
        <v>152.3125</v>
      </c>
    </row>
  </sheetData>
  <sortState ref="B46:V51">
    <sortCondition descending="1" ref="V46:V51"/>
  </sortState>
  <mergeCells count="4">
    <mergeCell ref="B1:V1"/>
    <mergeCell ref="E2:J2"/>
    <mergeCell ref="K2:P2"/>
    <mergeCell ref="Q2:T2"/>
  </mergeCells>
  <conditionalFormatting sqref="E4:T15">
    <cfRule type="cellIs" dxfId="9" priority="8" operator="greaterThan">
      <formula>230</formula>
    </cfRule>
  </conditionalFormatting>
  <conditionalFormatting sqref="E18:T43">
    <cfRule type="cellIs" dxfId="8" priority="7" operator="greaterThan">
      <formula>230</formula>
    </cfRule>
  </conditionalFormatting>
  <conditionalFormatting sqref="Q46:T51 E46:J51">
    <cfRule type="cellIs" dxfId="7" priority="6" operator="greaterThan">
      <formula>230</formula>
    </cfRule>
  </conditionalFormatting>
  <conditionalFormatting sqref="K46:P51">
    <cfRule type="cellIs" dxfId="6" priority="5" operator="greaterThan">
      <formula>230</formula>
    </cfRule>
  </conditionalFormatting>
  <conditionalFormatting sqref="V4:V15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18:V2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24:V4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46:V5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59"/>
  <sheetViews>
    <sheetView tabSelected="1" zoomScale="70" zoomScaleNormal="70" workbookViewId="0">
      <selection activeCell="V6" sqref="V6"/>
    </sheetView>
  </sheetViews>
  <sheetFormatPr baseColWidth="10" defaultColWidth="11.42578125" defaultRowHeight="15"/>
  <cols>
    <col min="1" max="1" width="3.85546875" style="1" bestFit="1" customWidth="1"/>
    <col min="2" max="2" width="40.42578125" style="1" bestFit="1" customWidth="1"/>
    <col min="3" max="3" width="22.5703125" style="1" bestFit="1" customWidth="1"/>
    <col min="4" max="6" width="8.42578125" style="1" customWidth="1"/>
    <col min="7" max="10" width="7.5703125" style="1" customWidth="1"/>
    <col min="11" max="13" width="5.140625" style="1" bestFit="1" customWidth="1"/>
    <col min="14" max="14" width="16.5703125" style="1" customWidth="1"/>
    <col min="15" max="16" width="5.28515625" style="1" bestFit="1" customWidth="1"/>
    <col min="17" max="17" width="10.140625" style="1" customWidth="1"/>
    <col min="18" max="18" width="5.28515625" style="1" bestFit="1" customWidth="1"/>
    <col min="19" max="20" width="8.28515625" style="1" bestFit="1" customWidth="1"/>
    <col min="21" max="21" width="8.85546875" style="1" bestFit="1" customWidth="1"/>
    <col min="22" max="22" width="8.28515625" style="1" bestFit="1" customWidth="1"/>
    <col min="23" max="16384" width="11.42578125" style="1"/>
  </cols>
  <sheetData>
    <row r="1" spans="1:22" ht="15.75" thickBot="1"/>
    <row r="2" spans="1:22" ht="33" customHeight="1">
      <c r="B2" s="244" t="s">
        <v>77</v>
      </c>
      <c r="C2" s="247" t="s">
        <v>30</v>
      </c>
      <c r="D2" s="312" t="s">
        <v>79</v>
      </c>
      <c r="E2" s="312"/>
      <c r="F2" s="312"/>
      <c r="G2" s="312" t="s">
        <v>31</v>
      </c>
      <c r="H2" s="312"/>
      <c r="I2" s="312"/>
      <c r="J2" s="312"/>
      <c r="K2" s="312" t="s">
        <v>80</v>
      </c>
      <c r="L2" s="312"/>
      <c r="M2" s="312"/>
      <c r="N2" s="312"/>
      <c r="O2" s="312" t="s">
        <v>81</v>
      </c>
      <c r="P2" s="312"/>
      <c r="Q2" s="314"/>
    </row>
    <row r="3" spans="1:22" ht="33" customHeight="1">
      <c r="B3" s="245" t="s">
        <v>34</v>
      </c>
      <c r="C3" s="248">
        <v>0</v>
      </c>
      <c r="D3" s="311">
        <v>0</v>
      </c>
      <c r="E3" s="311"/>
      <c r="F3" s="311"/>
      <c r="G3" s="311">
        <f>+U32+U33+U34+U35</f>
        <v>9930</v>
      </c>
      <c r="H3" s="311"/>
      <c r="I3" s="311"/>
      <c r="J3" s="311"/>
      <c r="K3" s="311">
        <v>0</v>
      </c>
      <c r="L3" s="311"/>
      <c r="M3" s="311"/>
      <c r="N3" s="311"/>
      <c r="O3" s="311">
        <f>+C3+D3+G3+K3</f>
        <v>9930</v>
      </c>
      <c r="P3" s="311"/>
      <c r="Q3" s="315"/>
      <c r="S3" s="318">
        <f>+C3+G3</f>
        <v>9930</v>
      </c>
      <c r="T3" s="318">
        <f>+D3+K3</f>
        <v>0</v>
      </c>
    </row>
    <row r="4" spans="1:22" ht="33" customHeight="1">
      <c r="B4" s="245" t="s">
        <v>35</v>
      </c>
      <c r="C4" s="248">
        <f>+U12+U13+U14</f>
        <v>6989</v>
      </c>
      <c r="D4" s="311">
        <v>0</v>
      </c>
      <c r="E4" s="311"/>
      <c r="F4" s="311"/>
      <c r="G4" s="311">
        <f>+U36+U37+U38+U39</f>
        <v>10274</v>
      </c>
      <c r="H4" s="311"/>
      <c r="I4" s="311"/>
      <c r="J4" s="311"/>
      <c r="K4" s="311">
        <f>+U54+U55</f>
        <v>5646</v>
      </c>
      <c r="L4" s="311"/>
      <c r="M4" s="311"/>
      <c r="N4" s="311"/>
      <c r="O4" s="311">
        <f t="shared" ref="O4:O7" si="0">+C4+D4+G4+K4</f>
        <v>22909</v>
      </c>
      <c r="P4" s="311"/>
      <c r="Q4" s="315"/>
      <c r="S4" s="318">
        <f t="shared" ref="S4:S7" si="1">+C4+G4</f>
        <v>17263</v>
      </c>
      <c r="T4" s="318">
        <f t="shared" ref="T4:T7" si="2">+D4+K4</f>
        <v>5646</v>
      </c>
    </row>
    <row r="5" spans="1:22" ht="33" customHeight="1">
      <c r="B5" s="245" t="s">
        <v>78</v>
      </c>
      <c r="C5" s="248">
        <f>+U15+U16+U17+U18</f>
        <v>9826</v>
      </c>
      <c r="D5" s="311">
        <f>+U26+U27</f>
        <v>4589</v>
      </c>
      <c r="E5" s="311"/>
      <c r="F5" s="311"/>
      <c r="G5" s="311">
        <f>+U40+U41+U42+U43</f>
        <v>10667</v>
      </c>
      <c r="H5" s="311"/>
      <c r="I5" s="311"/>
      <c r="J5" s="311"/>
      <c r="K5" s="311">
        <f>+U56+U57</f>
        <v>5005</v>
      </c>
      <c r="L5" s="311"/>
      <c r="M5" s="311"/>
      <c r="N5" s="311"/>
      <c r="O5" s="311">
        <f t="shared" si="0"/>
        <v>30087</v>
      </c>
      <c r="P5" s="311"/>
      <c r="Q5" s="315"/>
      <c r="S5" s="318">
        <f t="shared" si="1"/>
        <v>20493</v>
      </c>
      <c r="T5" s="318">
        <f t="shared" si="2"/>
        <v>9594</v>
      </c>
    </row>
    <row r="6" spans="1:22" ht="33" customHeight="1">
      <c r="B6" s="245" t="s">
        <v>82</v>
      </c>
      <c r="C6" s="248">
        <f>+U19+U20+U21+U22</f>
        <v>9894</v>
      </c>
      <c r="D6" s="311">
        <f>+U28+U29</f>
        <v>4883</v>
      </c>
      <c r="E6" s="311"/>
      <c r="F6" s="311"/>
      <c r="G6" s="311">
        <f>+U44+U45+U46+U47</f>
        <v>11171</v>
      </c>
      <c r="H6" s="311"/>
      <c r="I6" s="311"/>
      <c r="J6" s="311"/>
      <c r="K6" s="311">
        <f>+U58+U59</f>
        <v>5225</v>
      </c>
      <c r="L6" s="311"/>
      <c r="M6" s="311"/>
      <c r="N6" s="311"/>
      <c r="O6" s="311">
        <f t="shared" si="0"/>
        <v>31173</v>
      </c>
      <c r="P6" s="311"/>
      <c r="Q6" s="315"/>
      <c r="S6" s="318">
        <f t="shared" si="1"/>
        <v>21065</v>
      </c>
      <c r="T6" s="318">
        <f t="shared" si="2"/>
        <v>10108</v>
      </c>
    </row>
    <row r="7" spans="1:22" ht="33" customHeight="1" thickBot="1">
      <c r="B7" s="246" t="s">
        <v>83</v>
      </c>
      <c r="C7" s="249">
        <f>+U23</f>
        <v>2524</v>
      </c>
      <c r="D7" s="316">
        <v>0</v>
      </c>
      <c r="E7" s="316"/>
      <c r="F7" s="316"/>
      <c r="G7" s="316">
        <f>+U48+U49+U50+U51</f>
        <v>11263</v>
      </c>
      <c r="H7" s="316"/>
      <c r="I7" s="316"/>
      <c r="J7" s="316"/>
      <c r="K7" s="316">
        <v>0</v>
      </c>
      <c r="L7" s="316"/>
      <c r="M7" s="316"/>
      <c r="N7" s="316"/>
      <c r="O7" s="316">
        <f t="shared" si="0"/>
        <v>13787</v>
      </c>
      <c r="P7" s="316"/>
      <c r="Q7" s="317"/>
      <c r="S7" s="318">
        <f t="shared" si="1"/>
        <v>13787</v>
      </c>
      <c r="T7" s="318">
        <f t="shared" si="2"/>
        <v>0</v>
      </c>
    </row>
    <row r="9" spans="1:22" ht="33" customHeight="1" thickBot="1">
      <c r="B9" s="313" t="s">
        <v>54</v>
      </c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</row>
    <row r="10" spans="1:22" ht="21" customHeight="1" thickBot="1">
      <c r="B10" s="66" t="s">
        <v>30</v>
      </c>
      <c r="E10" s="267" t="s">
        <v>27</v>
      </c>
      <c r="F10" s="255"/>
      <c r="G10" s="255"/>
      <c r="H10" s="255"/>
      <c r="I10" s="255"/>
      <c r="J10" s="268"/>
      <c r="K10" s="267" t="s">
        <v>28</v>
      </c>
      <c r="L10" s="255"/>
      <c r="M10" s="255"/>
      <c r="N10" s="255"/>
      <c r="O10" s="255"/>
      <c r="P10" s="268"/>
      <c r="Q10" s="267" t="s">
        <v>29</v>
      </c>
      <c r="R10" s="255"/>
      <c r="S10" s="255"/>
      <c r="T10" s="268"/>
    </row>
    <row r="11" spans="1:22" ht="21" customHeight="1" thickBot="1">
      <c r="A11" s="48" t="s">
        <v>21</v>
      </c>
      <c r="B11" s="116" t="s">
        <v>3</v>
      </c>
      <c r="C11" s="88" t="s">
        <v>4</v>
      </c>
      <c r="D11" s="89" t="s">
        <v>24</v>
      </c>
      <c r="E11" s="87" t="s">
        <v>5</v>
      </c>
      <c r="F11" s="88" t="s">
        <v>6</v>
      </c>
      <c r="G11" s="88" t="s">
        <v>7</v>
      </c>
      <c r="H11" s="88" t="s">
        <v>8</v>
      </c>
      <c r="I11" s="88" t="s">
        <v>9</v>
      </c>
      <c r="J11" s="89" t="s">
        <v>10</v>
      </c>
      <c r="K11" s="92" t="s">
        <v>11</v>
      </c>
      <c r="L11" s="98" t="s">
        <v>12</v>
      </c>
      <c r="M11" s="98" t="s">
        <v>13</v>
      </c>
      <c r="N11" s="98" t="s">
        <v>14</v>
      </c>
      <c r="O11" s="98" t="s">
        <v>15</v>
      </c>
      <c r="P11" s="135" t="s">
        <v>16</v>
      </c>
      <c r="Q11" s="87" t="s">
        <v>17</v>
      </c>
      <c r="R11" s="88" t="s">
        <v>18</v>
      </c>
      <c r="S11" s="88" t="s">
        <v>19</v>
      </c>
      <c r="T11" s="89" t="s">
        <v>20</v>
      </c>
      <c r="U11" s="68" t="s">
        <v>22</v>
      </c>
      <c r="V11" s="94" t="s">
        <v>25</v>
      </c>
    </row>
    <row r="12" spans="1:22" ht="21" customHeight="1">
      <c r="A12" s="113">
        <v>1</v>
      </c>
      <c r="B12" s="53" t="s">
        <v>40</v>
      </c>
      <c r="C12" s="42" t="s">
        <v>2</v>
      </c>
      <c r="D12" s="67">
        <f t="shared" ref="D12:D23" si="3">COUNTIF(E12:T12,"&gt;0")</f>
        <v>16</v>
      </c>
      <c r="E12" s="55">
        <f>+VLOOKUP(B12,'Individual S y SS Damas '!$B$4:$L$15,4,0)</f>
        <v>129</v>
      </c>
      <c r="F12" s="42">
        <f>+VLOOKUP(B12,'Individual S y SS Damas '!$B$4:$L$15,5,0)</f>
        <v>114</v>
      </c>
      <c r="G12" s="42">
        <f>+VLOOKUP(B12,'Individual S y SS Damas '!$B$4:$L$15,6,0)</f>
        <v>131</v>
      </c>
      <c r="H12" s="42">
        <f>+VLOOKUP(B12,'Individual S y SS Damas '!$B$4:$L$15,7,0)</f>
        <v>148</v>
      </c>
      <c r="I12" s="42">
        <f>+VLOOKUP(B12,'Individual S y SS Damas '!$B$4:$L$15,8,0)</f>
        <v>136</v>
      </c>
      <c r="J12" s="140">
        <f>+VLOOKUP(B12,'Individual S y SS Damas '!$B$4:$L$15,9,0)</f>
        <v>170</v>
      </c>
      <c r="K12" s="71">
        <f>+VLOOKUP(B12,'Duplas S y SS Damas'!$B$4:$J$16,4,0)</f>
        <v>153</v>
      </c>
      <c r="L12" s="73">
        <f>+VLOOKUP(B12,'Duplas S y SS Damas'!$B$4:$J$16,5,0)</f>
        <v>120</v>
      </c>
      <c r="M12" s="73">
        <f>+VLOOKUP(B12,'Duplas S y SS Damas'!$B$4:$J$16,6,0)</f>
        <v>160</v>
      </c>
      <c r="N12" s="73">
        <f>+VLOOKUP(B12,'Duplas S y SS Damas'!$B$4:$J$16,7,0)</f>
        <v>167</v>
      </c>
      <c r="O12" s="73">
        <f>+VLOOKUP(B12,'Duplas S y SS Damas'!$B$4:$J$16,8,0)</f>
        <v>167</v>
      </c>
      <c r="P12" s="72">
        <f>+VLOOKUP(B12,'Duplas S y SS Damas'!$B$4:$J$16,9,0)</f>
        <v>159</v>
      </c>
      <c r="Q12" s="53">
        <f>+VLOOKUP(B12,' Cuartas S Damas y SS Mixta'!$B$4:$H$15,4,0)</f>
        <v>143</v>
      </c>
      <c r="R12" s="42">
        <f>+VLOOKUP(B12,' Cuartas S Damas y SS Mixta'!$B$4:$H$15,5,0)</f>
        <v>160</v>
      </c>
      <c r="S12" s="42">
        <f>+VLOOKUP(B12,' Cuartas S Damas y SS Mixta'!$B$4:$H$15,6,0)</f>
        <v>124</v>
      </c>
      <c r="T12" s="54">
        <f>+VLOOKUP(B12,' Cuartas S Damas y SS Mixta'!$B$4:$H$15,7,0)</f>
        <v>140</v>
      </c>
      <c r="U12" s="71">
        <f t="shared" ref="U12:U23" si="4">+SUM(E12:T12)</f>
        <v>2321</v>
      </c>
      <c r="V12" s="152">
        <f t="shared" ref="V12:V23" si="5">+U12/D12</f>
        <v>145.0625</v>
      </c>
    </row>
    <row r="13" spans="1:22" ht="21" customHeight="1">
      <c r="A13" s="104">
        <v>2</v>
      </c>
      <c r="B13" s="102" t="s">
        <v>97</v>
      </c>
      <c r="C13" s="19" t="s">
        <v>2</v>
      </c>
      <c r="D13" s="22">
        <f t="shared" si="3"/>
        <v>16</v>
      </c>
      <c r="E13" s="23">
        <f>+VLOOKUP(B13,'Individual S y SS Damas '!$B$4:$L$15,4,0)</f>
        <v>133</v>
      </c>
      <c r="F13" s="19">
        <f>+VLOOKUP(B13,'Individual S y SS Damas '!$B$4:$L$15,5,0)</f>
        <v>119</v>
      </c>
      <c r="G13" s="19">
        <f>+VLOOKUP(B13,'Individual S y SS Damas '!$B$4:$L$15,6,0)</f>
        <v>154</v>
      </c>
      <c r="H13" s="19">
        <f>+VLOOKUP(B13,'Individual S y SS Damas '!$B$4:$L$15,7,0)</f>
        <v>159</v>
      </c>
      <c r="I13" s="19">
        <f>+VLOOKUP(B13,'Individual S y SS Damas '!$B$4:$L$15,8,0)</f>
        <v>148</v>
      </c>
      <c r="J13" s="49">
        <f>+VLOOKUP(B13,'Individual S y SS Damas '!$B$4:$L$15,9,0)</f>
        <v>134</v>
      </c>
      <c r="K13" s="23">
        <f>+VLOOKUP(B13,'Duplas S y SS Damas'!$B$4:$J$16,4,0)</f>
        <v>139</v>
      </c>
      <c r="L13" s="19">
        <f>+VLOOKUP(B13,'Duplas S y SS Damas'!$B$4:$J$16,5,0)</f>
        <v>134</v>
      </c>
      <c r="M13" s="19">
        <f>+VLOOKUP(B13,'Duplas S y SS Damas'!$B$4:$J$16,6,0)</f>
        <v>135</v>
      </c>
      <c r="N13" s="19">
        <f>+VLOOKUP(B13,'Duplas S y SS Damas'!$B$4:$J$16,7,0)</f>
        <v>173</v>
      </c>
      <c r="O13" s="19">
        <f>+VLOOKUP(B13,'Duplas S y SS Damas'!$B$4:$J$16,8,0)</f>
        <v>151</v>
      </c>
      <c r="P13" s="24">
        <f>+VLOOKUP(B13,'Duplas S y SS Damas'!$B$4:$J$16,9,0)</f>
        <v>140</v>
      </c>
      <c r="Q13" s="53">
        <f>+VLOOKUP(B13,' Cuartas S Damas y SS Mixta'!$B$4:$H$15,4,0)</f>
        <v>166</v>
      </c>
      <c r="R13" s="42">
        <f>+VLOOKUP(B13,' Cuartas S Damas y SS Mixta'!$B$4:$H$15,5,0)</f>
        <v>145</v>
      </c>
      <c r="S13" s="42">
        <f>+VLOOKUP(B13,' Cuartas S Damas y SS Mixta'!$B$4:$H$15,6,0)</f>
        <v>152</v>
      </c>
      <c r="T13" s="54">
        <f>+VLOOKUP(B13,' Cuartas S Damas y SS Mixta'!$B$4:$H$15,7,0)</f>
        <v>122</v>
      </c>
      <c r="U13" s="23">
        <f t="shared" si="4"/>
        <v>2304</v>
      </c>
      <c r="V13" s="153">
        <f t="shared" si="5"/>
        <v>144</v>
      </c>
    </row>
    <row r="14" spans="1:22" ht="21" customHeight="1">
      <c r="A14" s="104">
        <v>3</v>
      </c>
      <c r="B14" s="102" t="s">
        <v>95</v>
      </c>
      <c r="C14" s="19" t="s">
        <v>2</v>
      </c>
      <c r="D14" s="22">
        <f t="shared" si="3"/>
        <v>16</v>
      </c>
      <c r="E14" s="23">
        <f>+VLOOKUP(B14,'Individual S y SS Damas '!$B$4:$L$15,4,0)</f>
        <v>135</v>
      </c>
      <c r="F14" s="19">
        <f>+VLOOKUP(B14,'Individual S y SS Damas '!$B$4:$L$15,5,0)</f>
        <v>123</v>
      </c>
      <c r="G14" s="19">
        <f>+VLOOKUP(B14,'Individual S y SS Damas '!$B$4:$L$15,6,0)</f>
        <v>143</v>
      </c>
      <c r="H14" s="19">
        <f>+VLOOKUP(B14,'Individual S y SS Damas '!$B$4:$L$15,7,0)</f>
        <v>157</v>
      </c>
      <c r="I14" s="19">
        <f>+VLOOKUP(B14,'Individual S y SS Damas '!$B$4:$L$15,8,0)</f>
        <v>159</v>
      </c>
      <c r="J14" s="49">
        <f>+VLOOKUP(B14,'Individual S y SS Damas '!$B$4:$L$15,9,0)</f>
        <v>177</v>
      </c>
      <c r="K14" s="23">
        <f>+VLOOKUP(B14,'Duplas S y SS Damas'!$B$4:$J$16,4,0)</f>
        <v>122</v>
      </c>
      <c r="L14" s="19">
        <f>+VLOOKUP(B14,'Duplas S y SS Damas'!$B$4:$J$16,5,0)</f>
        <v>144</v>
      </c>
      <c r="M14" s="19">
        <f>+VLOOKUP(B14,'Duplas S y SS Damas'!$B$4:$J$16,6,0)</f>
        <v>134</v>
      </c>
      <c r="N14" s="19">
        <f>+VLOOKUP(B14,'Duplas S y SS Damas'!$B$4:$J$16,7,0)</f>
        <v>145</v>
      </c>
      <c r="O14" s="19">
        <f>+VLOOKUP(B14,'Duplas S y SS Damas'!$B$4:$J$16,8,0)</f>
        <v>153</v>
      </c>
      <c r="P14" s="24">
        <f>+VLOOKUP(B14,'Duplas S y SS Damas'!$B$4:$J$16,9,0)</f>
        <v>146</v>
      </c>
      <c r="Q14" s="53">
        <f>+VLOOKUP(B14,' Cuartas S Damas y SS Mixta'!$B$4:$H$15,4,0)</f>
        <v>169</v>
      </c>
      <c r="R14" s="42">
        <f>+VLOOKUP(B14,' Cuartas S Damas y SS Mixta'!$B$4:$H$15,5,0)</f>
        <v>152</v>
      </c>
      <c r="S14" s="42">
        <f>+VLOOKUP(B14,' Cuartas S Damas y SS Mixta'!$B$4:$H$15,6,0)</f>
        <v>150</v>
      </c>
      <c r="T14" s="54">
        <f>+VLOOKUP(B14,' Cuartas S Damas y SS Mixta'!$B$4:$H$15,7,0)</f>
        <v>155</v>
      </c>
      <c r="U14" s="23">
        <f t="shared" si="4"/>
        <v>2364</v>
      </c>
      <c r="V14" s="153">
        <f t="shared" si="5"/>
        <v>147.75</v>
      </c>
    </row>
    <row r="15" spans="1:22" ht="21" customHeight="1">
      <c r="A15" s="105">
        <v>4</v>
      </c>
      <c r="B15" s="102" t="s">
        <v>42</v>
      </c>
      <c r="C15" s="19" t="s">
        <v>37</v>
      </c>
      <c r="D15" s="8">
        <f t="shared" si="3"/>
        <v>16</v>
      </c>
      <c r="E15" s="23">
        <f>+VLOOKUP(B15,'Individual S y SS Damas '!$B$4:$L$15,4,0)</f>
        <v>204</v>
      </c>
      <c r="F15" s="19">
        <f>+VLOOKUP(B15,'Individual S y SS Damas '!$B$4:$L$15,5,0)</f>
        <v>163</v>
      </c>
      <c r="G15" s="19">
        <f>+VLOOKUP(B15,'Individual S y SS Damas '!$B$4:$L$15,6,0)</f>
        <v>126</v>
      </c>
      <c r="H15" s="19">
        <f>+VLOOKUP(B15,'Individual S y SS Damas '!$B$4:$L$15,7,0)</f>
        <v>193</v>
      </c>
      <c r="I15" s="19">
        <f>+VLOOKUP(B15,'Individual S y SS Damas '!$B$4:$L$15,8,0)</f>
        <v>183</v>
      </c>
      <c r="J15" s="49">
        <f>+VLOOKUP(B15,'Individual S y SS Damas '!$B$4:$L$15,9,0)</f>
        <v>148</v>
      </c>
      <c r="K15" s="23">
        <f>+VLOOKUP(B15,'Duplas S y SS Damas'!$B$4:$J$16,4,0)</f>
        <v>190</v>
      </c>
      <c r="L15" s="19">
        <f>+VLOOKUP(B15,'Duplas S y SS Damas'!$B$4:$J$16,5,0)</f>
        <v>168</v>
      </c>
      <c r="M15" s="19">
        <f>+VLOOKUP(B15,'Duplas S y SS Damas'!$B$4:$J$16,6,0)</f>
        <v>156</v>
      </c>
      <c r="N15" s="19">
        <f>+VLOOKUP(B15,'Duplas S y SS Damas'!$B$4:$J$16,7,0)</f>
        <v>158</v>
      </c>
      <c r="O15" s="19">
        <f>+VLOOKUP(B15,'Duplas S y SS Damas'!$B$4:$J$16,8,0)</f>
        <v>196</v>
      </c>
      <c r="P15" s="24">
        <f>+VLOOKUP(B15,'Duplas S y SS Damas'!$B$4:$J$16,9,0)</f>
        <v>180</v>
      </c>
      <c r="Q15" s="53">
        <f>+VLOOKUP(B15,' Cuartas S Damas y SS Mixta'!$B$4:$H$15,4,0)</f>
        <v>156</v>
      </c>
      <c r="R15" s="42">
        <f>+VLOOKUP(B15,' Cuartas S Damas y SS Mixta'!$B$4:$H$15,5,0)</f>
        <v>171</v>
      </c>
      <c r="S15" s="42">
        <f>+VLOOKUP(B15,' Cuartas S Damas y SS Mixta'!$B$4:$H$15,6,0)</f>
        <v>128</v>
      </c>
      <c r="T15" s="54">
        <f>+VLOOKUP(B15,' Cuartas S Damas y SS Mixta'!$B$4:$H$15,7,0)</f>
        <v>163</v>
      </c>
      <c r="U15" s="5">
        <f t="shared" si="4"/>
        <v>2683</v>
      </c>
      <c r="V15" s="154">
        <f t="shared" si="5"/>
        <v>167.6875</v>
      </c>
    </row>
    <row r="16" spans="1:22" ht="21" customHeight="1">
      <c r="A16" s="105">
        <v>5</v>
      </c>
      <c r="B16" s="102" t="s">
        <v>43</v>
      </c>
      <c r="C16" s="3" t="s">
        <v>37</v>
      </c>
      <c r="D16" s="8">
        <f t="shared" si="3"/>
        <v>16</v>
      </c>
      <c r="E16" s="23">
        <f>+VLOOKUP(B16,'Individual S y SS Damas '!$B$4:$L$15,4,0)</f>
        <v>165</v>
      </c>
      <c r="F16" s="19">
        <f>+VLOOKUP(B16,'Individual S y SS Damas '!$B$4:$L$15,5,0)</f>
        <v>160</v>
      </c>
      <c r="G16" s="19">
        <f>+VLOOKUP(B16,'Individual S y SS Damas '!$B$4:$L$15,6,0)</f>
        <v>178</v>
      </c>
      <c r="H16" s="19">
        <f>+VLOOKUP(B16,'Individual S y SS Damas '!$B$4:$L$15,7,0)</f>
        <v>159</v>
      </c>
      <c r="I16" s="19">
        <f>+VLOOKUP(B16,'Individual S y SS Damas '!$B$4:$L$15,8,0)</f>
        <v>147</v>
      </c>
      <c r="J16" s="49">
        <f>+VLOOKUP(B16,'Individual S y SS Damas '!$B$4:$L$15,9,0)</f>
        <v>166</v>
      </c>
      <c r="K16" s="23">
        <f>+VLOOKUP(B16,'Duplas S y SS Damas'!$B$4:$J$16,4,0)</f>
        <v>170</v>
      </c>
      <c r="L16" s="19">
        <f>+VLOOKUP(B16,'Duplas S y SS Damas'!$B$4:$J$16,5,0)</f>
        <v>169</v>
      </c>
      <c r="M16" s="19">
        <f>+VLOOKUP(B16,'Duplas S y SS Damas'!$B$4:$J$16,6,0)</f>
        <v>192</v>
      </c>
      <c r="N16" s="19">
        <f>+VLOOKUP(B16,'Duplas S y SS Damas'!$B$4:$J$16,7,0)</f>
        <v>200</v>
      </c>
      <c r="O16" s="19">
        <f>+VLOOKUP(B16,'Duplas S y SS Damas'!$B$4:$J$16,8,0)</f>
        <v>159</v>
      </c>
      <c r="P16" s="24">
        <f>+VLOOKUP(B16,'Duplas S y SS Damas'!$B$4:$J$16,9,0)</f>
        <v>163</v>
      </c>
      <c r="Q16" s="53">
        <f>+VLOOKUP(B16,' Cuartas S Damas y SS Mixta'!$B$4:$H$15,4,0)</f>
        <v>142</v>
      </c>
      <c r="R16" s="42">
        <f>+VLOOKUP(B16,' Cuartas S Damas y SS Mixta'!$B$4:$H$15,5,0)</f>
        <v>170</v>
      </c>
      <c r="S16" s="42">
        <f>+VLOOKUP(B16,' Cuartas S Damas y SS Mixta'!$B$4:$H$15,6,0)</f>
        <v>123</v>
      </c>
      <c r="T16" s="54">
        <f>+VLOOKUP(B16,' Cuartas S Damas y SS Mixta'!$B$4:$H$15,7,0)</f>
        <v>156</v>
      </c>
      <c r="U16" s="5">
        <f t="shared" si="4"/>
        <v>2619</v>
      </c>
      <c r="V16" s="154">
        <f t="shared" si="5"/>
        <v>163.6875</v>
      </c>
    </row>
    <row r="17" spans="1:22" ht="21" customHeight="1">
      <c r="A17" s="105">
        <v>6</v>
      </c>
      <c r="B17" s="102" t="s">
        <v>41</v>
      </c>
      <c r="C17" s="3" t="s">
        <v>37</v>
      </c>
      <c r="D17" s="8">
        <f t="shared" si="3"/>
        <v>16</v>
      </c>
      <c r="E17" s="23">
        <f>+VLOOKUP(B17,'Individual S y SS Damas '!$B$4:$L$15,4,0)</f>
        <v>194</v>
      </c>
      <c r="F17" s="19">
        <f>+VLOOKUP(B17,'Individual S y SS Damas '!$B$4:$L$15,5,0)</f>
        <v>137</v>
      </c>
      <c r="G17" s="19">
        <f>+VLOOKUP(B17,'Individual S y SS Damas '!$B$4:$L$15,6,0)</f>
        <v>140</v>
      </c>
      <c r="H17" s="19">
        <f>+VLOOKUP(B17,'Individual S y SS Damas '!$B$4:$L$15,7,0)</f>
        <v>160</v>
      </c>
      <c r="I17" s="19">
        <f>+VLOOKUP(B17,'Individual S y SS Damas '!$B$4:$L$15,8,0)</f>
        <v>153</v>
      </c>
      <c r="J17" s="49">
        <f>+VLOOKUP(B17,'Individual S y SS Damas '!$B$4:$L$15,9,0)</f>
        <v>162</v>
      </c>
      <c r="K17" s="23">
        <f>+VLOOKUP(B17,'Duplas S y SS Damas'!$B$4:$J$16,4,0)</f>
        <v>150</v>
      </c>
      <c r="L17" s="19">
        <f>+VLOOKUP(B17,'Duplas S y SS Damas'!$B$4:$J$16,5,0)</f>
        <v>136</v>
      </c>
      <c r="M17" s="19">
        <f>+VLOOKUP(B17,'Duplas S y SS Damas'!$B$4:$J$16,6,0)</f>
        <v>135</v>
      </c>
      <c r="N17" s="19">
        <f>+VLOOKUP(B17,'Duplas S y SS Damas'!$B$4:$J$16,7,0)</f>
        <v>146</v>
      </c>
      <c r="O17" s="19">
        <f>+VLOOKUP(B17,'Duplas S y SS Damas'!$B$4:$J$16,8,0)</f>
        <v>160</v>
      </c>
      <c r="P17" s="24">
        <f>+VLOOKUP(B17,'Duplas S y SS Damas'!$B$4:$J$16,9,0)</f>
        <v>163</v>
      </c>
      <c r="Q17" s="53">
        <f>+VLOOKUP(B17,' Cuartas S Damas y SS Mixta'!$B$4:$H$15,4,0)</f>
        <v>159</v>
      </c>
      <c r="R17" s="42">
        <f>+VLOOKUP(B17,' Cuartas S Damas y SS Mixta'!$B$4:$H$15,5,0)</f>
        <v>143</v>
      </c>
      <c r="S17" s="42">
        <f>+VLOOKUP(B17,' Cuartas S Damas y SS Mixta'!$B$4:$H$15,6,0)</f>
        <v>164</v>
      </c>
      <c r="T17" s="54">
        <f>+VLOOKUP(B17,' Cuartas S Damas y SS Mixta'!$B$4:$H$15,7,0)</f>
        <v>173</v>
      </c>
      <c r="U17" s="5">
        <f t="shared" si="4"/>
        <v>2475</v>
      </c>
      <c r="V17" s="154">
        <f t="shared" si="5"/>
        <v>154.6875</v>
      </c>
    </row>
    <row r="18" spans="1:22" ht="21" customHeight="1">
      <c r="A18" s="105">
        <v>7</v>
      </c>
      <c r="B18" s="102" t="s">
        <v>44</v>
      </c>
      <c r="C18" s="3" t="s">
        <v>37</v>
      </c>
      <c r="D18" s="8">
        <f t="shared" si="3"/>
        <v>16</v>
      </c>
      <c r="E18" s="23">
        <f>+VLOOKUP(B18,'Individual S y SS Damas '!$B$4:$L$15,4,0)</f>
        <v>121</v>
      </c>
      <c r="F18" s="19">
        <f>+VLOOKUP(B18,'Individual S y SS Damas '!$B$4:$L$15,5,0)</f>
        <v>125</v>
      </c>
      <c r="G18" s="19">
        <f>+VLOOKUP(B18,'Individual S y SS Damas '!$B$4:$L$15,6,0)</f>
        <v>133</v>
      </c>
      <c r="H18" s="19">
        <f>+VLOOKUP(B18,'Individual S y SS Damas '!$B$4:$L$15,7,0)</f>
        <v>133</v>
      </c>
      <c r="I18" s="19">
        <f>+VLOOKUP(B18,'Individual S y SS Damas '!$B$4:$L$15,8,0)</f>
        <v>128</v>
      </c>
      <c r="J18" s="49">
        <f>+VLOOKUP(B18,'Individual S y SS Damas '!$B$4:$L$15,9,0)</f>
        <v>187</v>
      </c>
      <c r="K18" s="23">
        <f>+VLOOKUP(B18,'Duplas S y SS Damas'!$B$4:$J$16,4,0)</f>
        <v>98</v>
      </c>
      <c r="L18" s="19">
        <f>+VLOOKUP(B18,'Duplas S y SS Damas'!$B$4:$J$16,5,0)</f>
        <v>125</v>
      </c>
      <c r="M18" s="19">
        <f>+VLOOKUP(B18,'Duplas S y SS Damas'!$B$4:$J$16,6,0)</f>
        <v>130</v>
      </c>
      <c r="N18" s="19">
        <f>+VLOOKUP(B18,'Duplas S y SS Damas'!$B$4:$J$16,7,0)</f>
        <v>122</v>
      </c>
      <c r="O18" s="19">
        <f>+VLOOKUP(B18,'Duplas S y SS Damas'!$B$4:$J$16,8,0)</f>
        <v>139</v>
      </c>
      <c r="P18" s="24">
        <f>+VLOOKUP(B18,'Duplas S y SS Damas'!$B$4:$J$16,9,0)</f>
        <v>135</v>
      </c>
      <c r="Q18" s="53">
        <f>+VLOOKUP(B18,' Cuartas S Damas y SS Mixta'!$B$4:$H$15,4,0)</f>
        <v>127</v>
      </c>
      <c r="R18" s="42">
        <f>+VLOOKUP(B18,' Cuartas S Damas y SS Mixta'!$B$4:$H$15,5,0)</f>
        <v>120</v>
      </c>
      <c r="S18" s="42">
        <f>+VLOOKUP(B18,' Cuartas S Damas y SS Mixta'!$B$4:$H$15,6,0)</f>
        <v>95</v>
      </c>
      <c r="T18" s="54">
        <f>+VLOOKUP(B18,' Cuartas S Damas y SS Mixta'!$B$4:$H$15,7,0)</f>
        <v>131</v>
      </c>
      <c r="U18" s="5">
        <f t="shared" si="4"/>
        <v>2049</v>
      </c>
      <c r="V18" s="154">
        <f t="shared" si="5"/>
        <v>128.0625</v>
      </c>
    </row>
    <row r="19" spans="1:22" ht="21" customHeight="1">
      <c r="A19" s="105">
        <v>8</v>
      </c>
      <c r="B19" s="102" t="s">
        <v>45</v>
      </c>
      <c r="C19" s="3" t="s">
        <v>1</v>
      </c>
      <c r="D19" s="8">
        <f t="shared" si="3"/>
        <v>16</v>
      </c>
      <c r="E19" s="23">
        <f>+VLOOKUP(B19,'Individual S y SS Damas '!$B$4:$L$15,4,0)</f>
        <v>144</v>
      </c>
      <c r="F19" s="19">
        <f>+VLOOKUP(B19,'Individual S y SS Damas '!$B$4:$L$15,5,0)</f>
        <v>171</v>
      </c>
      <c r="G19" s="19">
        <f>+VLOOKUP(B19,'Individual S y SS Damas '!$B$4:$L$15,6,0)</f>
        <v>190</v>
      </c>
      <c r="H19" s="19">
        <f>+VLOOKUP(B19,'Individual S y SS Damas '!$B$4:$L$15,7,0)</f>
        <v>173</v>
      </c>
      <c r="I19" s="19">
        <f>+VLOOKUP(B19,'Individual S y SS Damas '!$B$4:$L$15,8,0)</f>
        <v>150</v>
      </c>
      <c r="J19" s="49">
        <f>+VLOOKUP(B19,'Individual S y SS Damas '!$B$4:$L$15,9,0)</f>
        <v>179</v>
      </c>
      <c r="K19" s="23">
        <f>+VLOOKUP(B19,'Duplas S y SS Damas'!$B$4:$J$16,4,0)</f>
        <v>152</v>
      </c>
      <c r="L19" s="19">
        <f>+VLOOKUP(B19,'Duplas S y SS Damas'!$B$4:$J$16,5,0)</f>
        <v>157</v>
      </c>
      <c r="M19" s="19">
        <f>+VLOOKUP(B19,'Duplas S y SS Damas'!$B$4:$J$16,6,0)</f>
        <v>158</v>
      </c>
      <c r="N19" s="19">
        <f>+VLOOKUP(B19,'Duplas S y SS Damas'!$B$4:$J$16,7,0)</f>
        <v>162</v>
      </c>
      <c r="O19" s="19">
        <f>+VLOOKUP(B19,'Duplas S y SS Damas'!$B$4:$J$16,8,0)</f>
        <v>148</v>
      </c>
      <c r="P19" s="24">
        <f>+VLOOKUP(B19,'Duplas S y SS Damas'!$B$4:$J$16,9,0)</f>
        <v>165</v>
      </c>
      <c r="Q19" s="53">
        <f>+VLOOKUP(B19,' Cuartas S Damas y SS Mixta'!$B$4:$H$15,4,0)</f>
        <v>156</v>
      </c>
      <c r="R19" s="42">
        <f>+VLOOKUP(B19,' Cuartas S Damas y SS Mixta'!$B$4:$H$15,5,0)</f>
        <v>184</v>
      </c>
      <c r="S19" s="42">
        <f>+VLOOKUP(B19,' Cuartas S Damas y SS Mixta'!$B$4:$H$15,6,0)</f>
        <v>186</v>
      </c>
      <c r="T19" s="54">
        <f>+VLOOKUP(B19,' Cuartas S Damas y SS Mixta'!$B$4:$H$15,7,0)</f>
        <v>157</v>
      </c>
      <c r="U19" s="5">
        <f t="shared" si="4"/>
        <v>2632</v>
      </c>
      <c r="V19" s="154">
        <f t="shared" si="5"/>
        <v>164.5</v>
      </c>
    </row>
    <row r="20" spans="1:22" ht="21" customHeight="1">
      <c r="A20" s="105">
        <v>9</v>
      </c>
      <c r="B20" s="102" t="s">
        <v>46</v>
      </c>
      <c r="C20" s="3" t="s">
        <v>1</v>
      </c>
      <c r="D20" s="8">
        <f t="shared" si="3"/>
        <v>16</v>
      </c>
      <c r="E20" s="23">
        <f>+VLOOKUP(B20,'Individual S y SS Damas '!$B$4:$L$15,4,0)</f>
        <v>137</v>
      </c>
      <c r="F20" s="19">
        <f>+VLOOKUP(B20,'Individual S y SS Damas '!$B$4:$L$15,5,0)</f>
        <v>164</v>
      </c>
      <c r="G20" s="19">
        <f>+VLOOKUP(B20,'Individual S y SS Damas '!$B$4:$L$15,6,0)</f>
        <v>159</v>
      </c>
      <c r="H20" s="19">
        <f>+VLOOKUP(B20,'Individual S y SS Damas '!$B$4:$L$15,7,0)</f>
        <v>182</v>
      </c>
      <c r="I20" s="19">
        <f>+VLOOKUP(B20,'Individual S y SS Damas '!$B$4:$L$15,8,0)</f>
        <v>132</v>
      </c>
      <c r="J20" s="49">
        <f>+VLOOKUP(B20,'Individual S y SS Damas '!$B$4:$L$15,9,0)</f>
        <v>182</v>
      </c>
      <c r="K20" s="23">
        <f>+VLOOKUP(B20,'Duplas S y SS Damas'!$B$4:$J$16,4,0)</f>
        <v>146</v>
      </c>
      <c r="L20" s="19">
        <f>+VLOOKUP(B20,'Duplas S y SS Damas'!$B$4:$J$16,5,0)</f>
        <v>190</v>
      </c>
      <c r="M20" s="19">
        <f>+VLOOKUP(B20,'Duplas S y SS Damas'!$B$4:$J$16,6,0)</f>
        <v>184</v>
      </c>
      <c r="N20" s="19">
        <f>+VLOOKUP(B20,'Duplas S y SS Damas'!$B$4:$J$16,7,0)</f>
        <v>134</v>
      </c>
      <c r="O20" s="19">
        <f>+VLOOKUP(B20,'Duplas S y SS Damas'!$B$4:$J$16,8,0)</f>
        <v>190</v>
      </c>
      <c r="P20" s="24">
        <f>+VLOOKUP(B20,'Duplas S y SS Damas'!$B$4:$J$16,9,0)</f>
        <v>194</v>
      </c>
      <c r="Q20" s="53">
        <f>+VLOOKUP(B20,' Cuartas S Damas y SS Mixta'!$B$4:$H$15,4,0)</f>
        <v>125</v>
      </c>
      <c r="R20" s="42">
        <f>+VLOOKUP(B20,' Cuartas S Damas y SS Mixta'!$B$4:$H$15,5,0)</f>
        <v>150</v>
      </c>
      <c r="S20" s="42">
        <f>+VLOOKUP(B20,' Cuartas S Damas y SS Mixta'!$B$4:$H$15,6,0)</f>
        <v>158</v>
      </c>
      <c r="T20" s="54">
        <f>+VLOOKUP(B20,' Cuartas S Damas y SS Mixta'!$B$4:$H$15,7,0)</f>
        <v>174</v>
      </c>
      <c r="U20" s="5">
        <f t="shared" si="4"/>
        <v>2601</v>
      </c>
      <c r="V20" s="154">
        <f t="shared" si="5"/>
        <v>162.5625</v>
      </c>
    </row>
    <row r="21" spans="1:22" ht="21" customHeight="1">
      <c r="A21" s="105">
        <v>10</v>
      </c>
      <c r="B21" s="102" t="s">
        <v>47</v>
      </c>
      <c r="C21" s="3" t="s">
        <v>1</v>
      </c>
      <c r="D21" s="8">
        <f t="shared" si="3"/>
        <v>16</v>
      </c>
      <c r="E21" s="23">
        <f>+VLOOKUP(B21,'Individual S y SS Damas '!$B$4:$L$15,4,0)</f>
        <v>145</v>
      </c>
      <c r="F21" s="19">
        <f>+VLOOKUP(B21,'Individual S y SS Damas '!$B$4:$L$15,5,0)</f>
        <v>154</v>
      </c>
      <c r="G21" s="19">
        <f>+VLOOKUP(B21,'Individual S y SS Damas '!$B$4:$L$15,6,0)</f>
        <v>144</v>
      </c>
      <c r="H21" s="19">
        <f>+VLOOKUP(B21,'Individual S y SS Damas '!$B$4:$L$15,7,0)</f>
        <v>149</v>
      </c>
      <c r="I21" s="19">
        <f>+VLOOKUP(B21,'Individual S y SS Damas '!$B$4:$L$15,8,0)</f>
        <v>160</v>
      </c>
      <c r="J21" s="49">
        <f>+VLOOKUP(B21,'Individual S y SS Damas '!$B$4:$L$15,9,0)</f>
        <v>148</v>
      </c>
      <c r="K21" s="23">
        <f>+VLOOKUP(B21,'Duplas S y SS Damas'!$B$4:$J$16,4,0)</f>
        <v>173</v>
      </c>
      <c r="L21" s="19">
        <f>+VLOOKUP(B21,'Duplas S y SS Damas'!$B$4:$J$16,5,0)</f>
        <v>193</v>
      </c>
      <c r="M21" s="19">
        <f>+VLOOKUP(B21,'Duplas S y SS Damas'!$B$4:$J$16,6,0)</f>
        <v>116</v>
      </c>
      <c r="N21" s="19">
        <f>+VLOOKUP(B21,'Duplas S y SS Damas'!$B$4:$J$16,7,0)</f>
        <v>125</v>
      </c>
      <c r="O21" s="19">
        <f>+VLOOKUP(B21,'Duplas S y SS Damas'!$B$4:$J$16,8,0)</f>
        <v>167</v>
      </c>
      <c r="P21" s="24">
        <f>+VLOOKUP(B21,'Duplas S y SS Damas'!$B$4:$J$16,9,0)</f>
        <v>160</v>
      </c>
      <c r="Q21" s="53">
        <f>+VLOOKUP(B21,' Cuartas S Damas y SS Mixta'!$B$4:$H$15,4,0)</f>
        <v>157</v>
      </c>
      <c r="R21" s="42">
        <f>+VLOOKUP(B21,' Cuartas S Damas y SS Mixta'!$B$4:$H$15,5,0)</f>
        <v>153</v>
      </c>
      <c r="S21" s="42">
        <f>+VLOOKUP(B21,' Cuartas S Damas y SS Mixta'!$B$4:$H$15,6,0)</f>
        <v>133</v>
      </c>
      <c r="T21" s="54">
        <f>+VLOOKUP(B21,' Cuartas S Damas y SS Mixta'!$B$4:$H$15,7,0)</f>
        <v>124</v>
      </c>
      <c r="U21" s="5">
        <f t="shared" si="4"/>
        <v>2401</v>
      </c>
      <c r="V21" s="154">
        <f t="shared" si="5"/>
        <v>150.0625</v>
      </c>
    </row>
    <row r="22" spans="1:22" ht="21" customHeight="1">
      <c r="A22" s="105">
        <v>11</v>
      </c>
      <c r="B22" s="102" t="s">
        <v>48</v>
      </c>
      <c r="C22" s="3" t="s">
        <v>1</v>
      </c>
      <c r="D22" s="8">
        <f t="shared" si="3"/>
        <v>16</v>
      </c>
      <c r="E22" s="23">
        <f>+VLOOKUP(B22,'Individual S y SS Damas '!$B$4:$L$15,4,0)</f>
        <v>171</v>
      </c>
      <c r="F22" s="19">
        <f>+VLOOKUP(B22,'Individual S y SS Damas '!$B$4:$L$15,5,0)</f>
        <v>183</v>
      </c>
      <c r="G22" s="19">
        <f>+VLOOKUP(B22,'Individual S y SS Damas '!$B$4:$L$15,6,0)</f>
        <v>126</v>
      </c>
      <c r="H22" s="19">
        <f>+VLOOKUP(B22,'Individual S y SS Damas '!$B$4:$L$15,7,0)</f>
        <v>128</v>
      </c>
      <c r="I22" s="19">
        <f>+VLOOKUP(B22,'Individual S y SS Damas '!$B$4:$L$15,8,0)</f>
        <v>176</v>
      </c>
      <c r="J22" s="49">
        <f>+VLOOKUP(B22,'Individual S y SS Damas '!$B$4:$L$15,9,0)</f>
        <v>139</v>
      </c>
      <c r="K22" s="23">
        <f>+VLOOKUP(B22,'Duplas S y SS Damas'!$B$4:$J$16,4,0)</f>
        <v>132</v>
      </c>
      <c r="L22" s="19">
        <f>+VLOOKUP(B22,'Duplas S y SS Damas'!$B$4:$J$16,5,0)</f>
        <v>143</v>
      </c>
      <c r="M22" s="19">
        <f>+VLOOKUP(B22,'Duplas S y SS Damas'!$B$4:$J$16,6,0)</f>
        <v>131</v>
      </c>
      <c r="N22" s="19">
        <f>+VLOOKUP(B22,'Duplas S y SS Damas'!$B$4:$J$16,7,0)</f>
        <v>121</v>
      </c>
      <c r="O22" s="19">
        <f>+VLOOKUP(B22,'Duplas S y SS Damas'!$B$4:$J$16,8,0)</f>
        <v>101</v>
      </c>
      <c r="P22" s="24">
        <f>+VLOOKUP(B22,'Duplas S y SS Damas'!$B$4:$J$16,9,0)</f>
        <v>128</v>
      </c>
      <c r="Q22" s="53">
        <f>+VLOOKUP(B22,' Cuartas S Damas y SS Mixta'!$B$4:$H$15,4,0)</f>
        <v>146</v>
      </c>
      <c r="R22" s="42">
        <f>+VLOOKUP(B22,' Cuartas S Damas y SS Mixta'!$B$4:$H$15,5,0)</f>
        <v>157</v>
      </c>
      <c r="S22" s="42">
        <f>+VLOOKUP(B22,' Cuartas S Damas y SS Mixta'!$B$4:$H$15,6,0)</f>
        <v>147</v>
      </c>
      <c r="T22" s="54">
        <f>+VLOOKUP(B22,' Cuartas S Damas y SS Mixta'!$B$4:$H$15,7,0)</f>
        <v>131</v>
      </c>
      <c r="U22" s="5">
        <f t="shared" si="4"/>
        <v>2260</v>
      </c>
      <c r="V22" s="154">
        <f t="shared" si="5"/>
        <v>141.25</v>
      </c>
    </row>
    <row r="23" spans="1:22" ht="21" customHeight="1" thickBot="1">
      <c r="A23" s="106">
        <v>12</v>
      </c>
      <c r="B23" s="103" t="s">
        <v>49</v>
      </c>
      <c r="C23" s="7" t="s">
        <v>38</v>
      </c>
      <c r="D23" s="9">
        <f t="shared" si="3"/>
        <v>16</v>
      </c>
      <c r="E23" s="27">
        <f>+VLOOKUP(B23,'Individual S y SS Damas '!$B$4:$L$15,4,0)</f>
        <v>131</v>
      </c>
      <c r="F23" s="28">
        <f>+VLOOKUP(B23,'Individual S y SS Damas '!$B$4:$L$15,5,0)</f>
        <v>191</v>
      </c>
      <c r="G23" s="28">
        <f>+VLOOKUP(B23,'Individual S y SS Damas '!$B$4:$L$15,6,0)</f>
        <v>146</v>
      </c>
      <c r="H23" s="28">
        <f>+VLOOKUP(B23,'Individual S y SS Damas '!$B$4:$L$15,7,0)</f>
        <v>140</v>
      </c>
      <c r="I23" s="28">
        <f>+VLOOKUP(B23,'Individual S y SS Damas '!$B$4:$L$15,8,0)</f>
        <v>168</v>
      </c>
      <c r="J23" s="134">
        <f>+VLOOKUP(B23,'Individual S y SS Damas '!$B$4:$L$15,9,0)</f>
        <v>158</v>
      </c>
      <c r="K23" s="27">
        <f>+VLOOKUP(B23,'Duplas S y SS Damas'!$B$4:$J$16,4,0)</f>
        <v>158</v>
      </c>
      <c r="L23" s="28">
        <f>+VLOOKUP(B23,'Duplas S y SS Damas'!$B$4:$J$16,5,0)</f>
        <v>180</v>
      </c>
      <c r="M23" s="28">
        <f>+VLOOKUP(B23,'Duplas S y SS Damas'!$B$4:$J$16,6,0)</f>
        <v>167</v>
      </c>
      <c r="N23" s="28">
        <f>+VLOOKUP(B23,'Duplas S y SS Damas'!$B$4:$J$16,7,0)</f>
        <v>163</v>
      </c>
      <c r="O23" s="28">
        <f>+VLOOKUP(B23,'Duplas S y SS Damas'!$B$4:$J$16,8,0)</f>
        <v>162</v>
      </c>
      <c r="P23" s="29">
        <f>+VLOOKUP(B23,'Duplas S y SS Damas'!$B$4:$J$16,9,0)</f>
        <v>138</v>
      </c>
      <c r="Q23" s="53">
        <f>+VLOOKUP(B23,' Cuartas S Damas y SS Mixta'!$B$4:$H$15,4,0)</f>
        <v>138</v>
      </c>
      <c r="R23" s="42">
        <f>+VLOOKUP(B23,' Cuartas S Damas y SS Mixta'!$B$4:$H$15,5,0)</f>
        <v>185</v>
      </c>
      <c r="S23" s="42">
        <f>+VLOOKUP(B23,' Cuartas S Damas y SS Mixta'!$B$4:$H$15,6,0)</f>
        <v>104</v>
      </c>
      <c r="T23" s="54">
        <f>+VLOOKUP(B23,' Cuartas S Damas y SS Mixta'!$B$4:$H$15,7,0)</f>
        <v>195</v>
      </c>
      <c r="U23" s="6">
        <f t="shared" si="4"/>
        <v>2524</v>
      </c>
      <c r="V23" s="155">
        <f t="shared" si="5"/>
        <v>157.75</v>
      </c>
    </row>
    <row r="24" spans="1:22" ht="15.75" thickBot="1"/>
    <row r="25" spans="1:22" ht="21" customHeight="1" thickBot="1">
      <c r="B25" s="60" t="s">
        <v>75</v>
      </c>
    </row>
    <row r="26" spans="1:22" ht="21" customHeight="1">
      <c r="A26" s="108">
        <v>1</v>
      </c>
      <c r="B26" s="77" t="s">
        <v>51</v>
      </c>
      <c r="C26" s="73" t="s">
        <v>37</v>
      </c>
      <c r="D26" s="74">
        <f t="shared" ref="D26:D29" si="6">COUNTIF(E26:T26,"&gt;0")</f>
        <v>16</v>
      </c>
      <c r="E26" s="75">
        <f>+VLOOKUP(B26,'Individual S y SS Damas '!$B$4:$L$21,4,0)</f>
        <v>133</v>
      </c>
      <c r="F26" s="73">
        <f>+VLOOKUP(B26,'Individual S y SS Damas '!$B$4:$L$21,5,0)</f>
        <v>112</v>
      </c>
      <c r="G26" s="73">
        <f>+VLOOKUP(B26,'Individual S y SS Damas '!$B$4:$L$21,6,0)</f>
        <v>129</v>
      </c>
      <c r="H26" s="73">
        <f>+VLOOKUP(B26,'Individual S y SS Damas '!$B$4:$L$21,7,0)</f>
        <v>210</v>
      </c>
      <c r="I26" s="73">
        <f>+VLOOKUP(B26,'Individual S y SS Damas '!$B$4:$L$21,8,0)</f>
        <v>155</v>
      </c>
      <c r="J26" s="76">
        <f>+VLOOKUP(B26,'Individual S y SS Damas '!$B$4:$L$21,9,0)</f>
        <v>165</v>
      </c>
      <c r="K26" s="71">
        <f>+VLOOKUP(B26,'Duplas S y SS Damas'!$B$4:$J$21,4,0)</f>
        <v>127</v>
      </c>
      <c r="L26" s="73">
        <f>+VLOOKUP(B26,'Duplas S y SS Damas'!$B$4:$J$21,5,0)</f>
        <v>117</v>
      </c>
      <c r="M26" s="73">
        <f>+VLOOKUP(B26,'Duplas S y SS Damas'!$B$4:$J$21,6,0)</f>
        <v>158</v>
      </c>
      <c r="N26" s="73">
        <f>+VLOOKUP(B26,'Duplas S y SS Damas'!$B$4:$J$21,7,0)</f>
        <v>117</v>
      </c>
      <c r="O26" s="73">
        <f>+VLOOKUP(B26,'Duplas S y SS Damas'!$B$4:$J$21,8,0)</f>
        <v>157</v>
      </c>
      <c r="P26" s="137">
        <f>+VLOOKUP(B26,'Duplas S y SS Damas'!$B$4:$J$21,9,0)</f>
        <v>140</v>
      </c>
      <c r="Q26" s="141">
        <f>+VLOOKUP(B26,' Cuartas S Damas y SS Mixta'!$B$8:$H$27,4,0)</f>
        <v>153</v>
      </c>
      <c r="R26" s="82">
        <f>+VLOOKUP(B26,' Cuartas S Damas y SS Mixta'!$B$8:$H$27,5,0)</f>
        <v>170</v>
      </c>
      <c r="S26" s="82">
        <f>+VLOOKUP(B26,' Cuartas S Damas y SS Mixta'!$B$8:$H$27,6,0)</f>
        <v>130</v>
      </c>
      <c r="T26" s="83">
        <f>+VLOOKUP(B26,' Cuartas S Damas y SS Mixta'!$B$8:$H$27,7,0)</f>
        <v>149</v>
      </c>
      <c r="U26" s="10">
        <f t="shared" ref="U26:U29" si="7">+SUM(E26:T26)</f>
        <v>2322</v>
      </c>
      <c r="V26" s="156">
        <f t="shared" ref="V26:V29" si="8">+U26/D26</f>
        <v>145.125</v>
      </c>
    </row>
    <row r="27" spans="1:22" ht="21" customHeight="1">
      <c r="A27" s="109">
        <v>2</v>
      </c>
      <c r="B27" s="4" t="s">
        <v>52</v>
      </c>
      <c r="C27" s="19" t="s">
        <v>37</v>
      </c>
      <c r="D27" s="2">
        <f t="shared" si="6"/>
        <v>16</v>
      </c>
      <c r="E27" s="20">
        <f>+VLOOKUP(B27,'Individual S y SS Damas '!$B$4:$L$21,4,0)</f>
        <v>121</v>
      </c>
      <c r="F27" s="19">
        <f>+VLOOKUP(B27,'Individual S y SS Damas '!$B$4:$L$21,5,0)</f>
        <v>139</v>
      </c>
      <c r="G27" s="19">
        <f>+VLOOKUP(B27,'Individual S y SS Damas '!$B$4:$L$21,6,0)</f>
        <v>169</v>
      </c>
      <c r="H27" s="19">
        <f>+VLOOKUP(B27,'Individual S y SS Damas '!$B$4:$L$21,7,0)</f>
        <v>164</v>
      </c>
      <c r="I27" s="19">
        <f>+VLOOKUP(B27,'Individual S y SS Damas '!$B$4:$L$21,8,0)</f>
        <v>145</v>
      </c>
      <c r="J27" s="49">
        <f>+VLOOKUP(B27,'Individual S y SS Damas '!$B$4:$L$21,9,0)</f>
        <v>136</v>
      </c>
      <c r="K27" s="23">
        <f>+VLOOKUP(B27,'Duplas S y SS Damas'!$B$4:$J$21,4,0)</f>
        <v>168</v>
      </c>
      <c r="L27" s="19">
        <f>+VLOOKUP(B27,'Duplas S y SS Damas'!$B$4:$J$21,5,0)</f>
        <v>142</v>
      </c>
      <c r="M27" s="19">
        <f>+VLOOKUP(B27,'Duplas S y SS Damas'!$B$4:$J$21,6,0)</f>
        <v>166</v>
      </c>
      <c r="N27" s="19">
        <f>+VLOOKUP(B27,'Duplas S y SS Damas'!$B$4:$J$21,7,0)</f>
        <v>139</v>
      </c>
      <c r="O27" s="19">
        <f>+VLOOKUP(B27,'Duplas S y SS Damas'!$B$4:$J$21,8,0)</f>
        <v>119</v>
      </c>
      <c r="P27" s="24">
        <f>+VLOOKUP(B27,'Duplas S y SS Damas'!$B$4:$J$21,9,0)</f>
        <v>130</v>
      </c>
      <c r="Q27" s="20">
        <f>+VLOOKUP(B27,' Cuartas S Damas y SS Mixta'!$B$8:$H$27,4,0)</f>
        <v>136</v>
      </c>
      <c r="R27" s="19">
        <f>+VLOOKUP(B27,' Cuartas S Damas y SS Mixta'!$B$8:$H$27,5,0)</f>
        <v>120</v>
      </c>
      <c r="S27" s="19">
        <f>+VLOOKUP(B27,' Cuartas S Damas y SS Mixta'!$B$8:$H$27,6,0)</f>
        <v>145</v>
      </c>
      <c r="T27" s="119">
        <f>+VLOOKUP(B27,' Cuartas S Damas y SS Mixta'!$B$8:$H$27,7,0)</f>
        <v>128</v>
      </c>
      <c r="U27" s="5">
        <f t="shared" si="7"/>
        <v>2267</v>
      </c>
      <c r="V27" s="154">
        <f t="shared" si="8"/>
        <v>141.6875</v>
      </c>
    </row>
    <row r="28" spans="1:22" ht="21" customHeight="1">
      <c r="A28" s="109">
        <v>3</v>
      </c>
      <c r="B28" s="4" t="s">
        <v>94</v>
      </c>
      <c r="C28" s="19" t="s">
        <v>1</v>
      </c>
      <c r="D28" s="2">
        <f t="shared" si="6"/>
        <v>16</v>
      </c>
      <c r="E28" s="20">
        <f>+VLOOKUP(B28,'Individual S y SS Damas '!$B$4:$L$21,4,0)</f>
        <v>147</v>
      </c>
      <c r="F28" s="19">
        <f>+VLOOKUP(B28,'Individual S y SS Damas '!$B$4:$L$21,5,0)</f>
        <v>156</v>
      </c>
      <c r="G28" s="19">
        <f>+VLOOKUP(B28,'Individual S y SS Damas '!$B$4:$L$21,6,0)</f>
        <v>149</v>
      </c>
      <c r="H28" s="19">
        <f>+VLOOKUP(B28,'Individual S y SS Damas '!$B$4:$L$21,7,0)</f>
        <v>160</v>
      </c>
      <c r="I28" s="19">
        <f>+VLOOKUP(B28,'Individual S y SS Damas '!$B$4:$L$21,8,0)</f>
        <v>112</v>
      </c>
      <c r="J28" s="49">
        <f>+VLOOKUP(B28,'Individual S y SS Damas '!$B$4:$L$21,9,0)</f>
        <v>193</v>
      </c>
      <c r="K28" s="23">
        <f>+VLOOKUP(B28,'Duplas S y SS Damas'!$B$4:$J$21,4,0)</f>
        <v>158</v>
      </c>
      <c r="L28" s="19">
        <f>+VLOOKUP(B28,'Duplas S y SS Damas'!$B$4:$J$21,5,0)</f>
        <v>146</v>
      </c>
      <c r="M28" s="19">
        <f>+VLOOKUP(B28,'Duplas S y SS Damas'!$B$4:$J$21,6,0)</f>
        <v>121</v>
      </c>
      <c r="N28" s="19">
        <f>+VLOOKUP(B28,'Duplas S y SS Damas'!$B$4:$J$21,7,0)</f>
        <v>137</v>
      </c>
      <c r="O28" s="19">
        <f>+VLOOKUP(B28,'Duplas S y SS Damas'!$B$4:$J$21,8,0)</f>
        <v>179</v>
      </c>
      <c r="P28" s="24">
        <f>+VLOOKUP(B28,'Duplas S y SS Damas'!$B$4:$J$21,9,0)</f>
        <v>159</v>
      </c>
      <c r="Q28" s="20">
        <f>+VLOOKUP(B28,' Cuartas S Damas y SS Mixta'!$B$8:$H$27,4,0)</f>
        <v>121</v>
      </c>
      <c r="R28" s="19">
        <f>+VLOOKUP(B28,' Cuartas S Damas y SS Mixta'!$B$8:$H$27,5,0)</f>
        <v>188</v>
      </c>
      <c r="S28" s="19">
        <f>+VLOOKUP(B28,' Cuartas S Damas y SS Mixta'!$B$8:$H$27,6,0)</f>
        <v>140</v>
      </c>
      <c r="T28" s="119">
        <f>+VLOOKUP(B28,' Cuartas S Damas y SS Mixta'!$B$8:$H$27,7,0)</f>
        <v>174</v>
      </c>
      <c r="U28" s="5">
        <f t="shared" si="7"/>
        <v>2440</v>
      </c>
      <c r="V28" s="154">
        <f t="shared" si="8"/>
        <v>152.5</v>
      </c>
    </row>
    <row r="29" spans="1:22" ht="21" customHeight="1" thickBot="1">
      <c r="A29" s="110">
        <v>4</v>
      </c>
      <c r="B29" s="78" t="s">
        <v>56</v>
      </c>
      <c r="C29" s="28" t="s">
        <v>1</v>
      </c>
      <c r="D29" s="64">
        <f t="shared" si="6"/>
        <v>16</v>
      </c>
      <c r="E29" s="28">
        <f>+VLOOKUP(B29,'Individual S y SS Damas '!$B$4:$L$21,4,0)</f>
        <v>109</v>
      </c>
      <c r="F29" s="28">
        <f>+VLOOKUP(B29,'Individual S y SS Damas '!$B$4:$L$21,5,0)</f>
        <v>106</v>
      </c>
      <c r="G29" s="28">
        <f>+VLOOKUP(B29,'Individual S y SS Damas '!$B$4:$L$21,6,0)</f>
        <v>142</v>
      </c>
      <c r="H29" s="28">
        <f>+VLOOKUP(B29,'Individual S y SS Damas '!$B$4:$L$21,7,0)</f>
        <v>140</v>
      </c>
      <c r="I29" s="28">
        <f>+VLOOKUP(B29,'Individual S y SS Damas '!$B$4:$L$21,8,0)</f>
        <v>172</v>
      </c>
      <c r="J29" s="121">
        <f>+VLOOKUP(B29,'Individual S y SS Damas '!$B$4:$L$21,9,0)</f>
        <v>194</v>
      </c>
      <c r="K29" s="27">
        <f>+VLOOKUP(B29,'Duplas S y SS Damas'!$B$4:$J$21,4,0)</f>
        <v>144</v>
      </c>
      <c r="L29" s="28">
        <f>+VLOOKUP(B29,'Duplas S y SS Damas'!$B$4:$J$21,5,0)</f>
        <v>145</v>
      </c>
      <c r="M29" s="28">
        <f>+VLOOKUP(B29,'Duplas S y SS Damas'!$B$4:$J$21,6,0)</f>
        <v>170</v>
      </c>
      <c r="N29" s="28">
        <f>+VLOOKUP(B29,'Duplas S y SS Damas'!$B$4:$J$21,7,0)</f>
        <v>170</v>
      </c>
      <c r="O29" s="28">
        <f>+VLOOKUP(B29,'Duplas S y SS Damas'!$B$4:$J$21,8,0)</f>
        <v>152</v>
      </c>
      <c r="P29" s="29">
        <f>+VLOOKUP(B29,'Duplas S y SS Damas'!$B$4:$J$21,9,0)</f>
        <v>179</v>
      </c>
      <c r="Q29" s="107">
        <f>+VLOOKUP(B29,' Cuartas S Damas y SS Mixta'!$B$8:$H$27,4,0)</f>
        <v>168</v>
      </c>
      <c r="R29" s="28">
        <f>+VLOOKUP(B29,' Cuartas S Damas y SS Mixta'!$B$8:$H$27,5,0)</f>
        <v>112</v>
      </c>
      <c r="S29" s="28">
        <f>+VLOOKUP(B29,' Cuartas S Damas y SS Mixta'!$B$8:$H$27,6,0)</f>
        <v>173</v>
      </c>
      <c r="T29" s="121">
        <f>+VLOOKUP(B29,' Cuartas S Damas y SS Mixta'!$B$8:$H$27,7,0)</f>
        <v>167</v>
      </c>
      <c r="U29" s="6">
        <f t="shared" si="7"/>
        <v>2443</v>
      </c>
      <c r="V29" s="155">
        <f t="shared" si="8"/>
        <v>152.6875</v>
      </c>
    </row>
    <row r="30" spans="1:22" ht="21" customHeight="1" thickBot="1">
      <c r="A30" s="34"/>
      <c r="B30" s="34"/>
      <c r="C30" s="33"/>
      <c r="D30" s="1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4"/>
    </row>
    <row r="31" spans="1:22" ht="21" customHeight="1" thickBot="1">
      <c r="A31" s="34"/>
      <c r="B31" s="48" t="s">
        <v>31</v>
      </c>
      <c r="C31" s="33"/>
      <c r="D31" s="17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4"/>
    </row>
    <row r="32" spans="1:22" ht="21" customHeight="1" thickBot="1">
      <c r="A32" s="139">
        <v>1</v>
      </c>
      <c r="B32" s="75" t="s">
        <v>59</v>
      </c>
      <c r="C32" s="11" t="s">
        <v>0</v>
      </c>
      <c r="D32" s="84">
        <f t="shared" ref="D32:D51" si="9">COUNTIF(E32:J32,"&gt;0")</f>
        <v>6</v>
      </c>
      <c r="E32" s="73">
        <f>+VLOOKUP(B32,'individual S y SS Varones'!$B$4:$L$33,4,0)</f>
        <v>182</v>
      </c>
      <c r="F32" s="73">
        <f>+VLOOKUP(B32,'individual S y SS Varones'!$B$4:$L$33,5,0)</f>
        <v>157</v>
      </c>
      <c r="G32" s="73">
        <f>+VLOOKUP(B32,'individual S y SS Varones'!$B$4:$L$33,6,0)</f>
        <v>146</v>
      </c>
      <c r="H32" s="73">
        <f>+VLOOKUP(B32,'individual S y SS Varones'!$B$4:$L$33,7,0)</f>
        <v>179</v>
      </c>
      <c r="I32" s="73">
        <f>+VLOOKUP(B32,'individual S y SS Varones'!$B$4:$L$33,8,0)</f>
        <v>136</v>
      </c>
      <c r="J32" s="138">
        <f>+VLOOKUP(B32,'individual S y SS Varones'!$B$4:$L$33,9,0)</f>
        <v>175</v>
      </c>
      <c r="K32" s="71">
        <f>+VLOOKUP(B32,'Duplas S y SS Varones'!$B$4:$L$33,4,0)</f>
        <v>232</v>
      </c>
      <c r="L32" s="73">
        <f>+VLOOKUP(B32,'Duplas S y SS Varones'!$B$4:$L$33,5,0)</f>
        <v>174</v>
      </c>
      <c r="M32" s="73">
        <f>+VLOOKUP(B32,'Duplas S y SS Varones'!$B$4:$L$33,6,0)</f>
        <v>139</v>
      </c>
      <c r="N32" s="73">
        <f>+VLOOKUP(B32,'Duplas S y SS Varones'!$B$4:$L$33,7,0)</f>
        <v>147</v>
      </c>
      <c r="O32" s="73">
        <f>+VLOOKUP(B32,'Duplas S y SS Varones'!$B$4:$L$33,8,0)</f>
        <v>169</v>
      </c>
      <c r="P32" s="138">
        <f>+VLOOKUP(B32,'Duplas S y SS Varones'!$B$4:$J$33,9,0)</f>
        <v>139</v>
      </c>
      <c r="Q32" s="136">
        <f>+VLOOKUP(B32,'Cuarta S Varones'!$B$4:$L$23,4,0)</f>
        <v>146</v>
      </c>
      <c r="R32" s="141">
        <f>+VLOOKUP(B32,'Cuarta S Varones'!$B$4:$L$23,5,0)</f>
        <v>179</v>
      </c>
      <c r="S32" s="141">
        <f>+VLOOKUP(B32,'Cuarta S Varones'!$B$4:$L$23,6,0)</f>
        <v>153</v>
      </c>
      <c r="T32" s="196">
        <f>+VLOOKUP(B32,'Cuarta S Varones'!$B$4:$L$23,7,0)</f>
        <v>177</v>
      </c>
      <c r="U32" s="77">
        <f t="shared" ref="U32:U51" si="10">+SUM(E32:T32)</f>
        <v>2630</v>
      </c>
      <c r="V32" s="156">
        <f t="shared" ref="V32:V51" si="11">+U32/D32</f>
        <v>438.33333333333331</v>
      </c>
    </row>
    <row r="33" spans="1:22" ht="21" customHeight="1" thickBot="1">
      <c r="A33" s="104">
        <v>2</v>
      </c>
      <c r="B33" s="20" t="s">
        <v>60</v>
      </c>
      <c r="C33" s="3" t="s">
        <v>0</v>
      </c>
      <c r="D33" s="18">
        <f t="shared" si="9"/>
        <v>6</v>
      </c>
      <c r="E33" s="19">
        <f>+VLOOKUP(B33,'individual S y SS Varones'!$B$4:$L$33,4,0)</f>
        <v>137</v>
      </c>
      <c r="F33" s="19">
        <f>+VLOOKUP(B33,'individual S y SS Varones'!$B$4:$L$33,5,0)</f>
        <v>170</v>
      </c>
      <c r="G33" s="19">
        <f>+VLOOKUP(B33,'individual S y SS Varones'!$B$4:$L$33,6,0)</f>
        <v>146</v>
      </c>
      <c r="H33" s="19">
        <f>+VLOOKUP(B33,'individual S y SS Varones'!$B$4:$L$33,7,0)</f>
        <v>175</v>
      </c>
      <c r="I33" s="19">
        <f>+VLOOKUP(B33,'individual S y SS Varones'!$B$4:$L$33,8,0)</f>
        <v>157</v>
      </c>
      <c r="J33" s="119">
        <f>+VLOOKUP(B33,'individual S y SS Varones'!$B$4:$L$33,9,0)</f>
        <v>171</v>
      </c>
      <c r="K33" s="23">
        <f>+VLOOKUP(B33,'Duplas S y SS Varones'!$B$4:$L$33,4,0)</f>
        <v>183</v>
      </c>
      <c r="L33" s="19">
        <f>+VLOOKUP(B33,'Duplas S y SS Varones'!$B$4:$L$33,5,0)</f>
        <v>202</v>
      </c>
      <c r="M33" s="19">
        <f>+VLOOKUP(B33,'Duplas S y SS Varones'!$B$4:$L$33,6,0)</f>
        <v>167</v>
      </c>
      <c r="N33" s="19">
        <f>+VLOOKUP(B33,'Duplas S y SS Varones'!$B$4:$L$33,7,0)</f>
        <v>169</v>
      </c>
      <c r="O33" s="19">
        <f>+VLOOKUP(B33,'Duplas S y SS Varones'!$B$4:$L$33,8,0)</f>
        <v>168</v>
      </c>
      <c r="P33" s="119">
        <f>+VLOOKUP(B33,'Duplas S y SS Varones'!$B$4:$J$33,9,0)</f>
        <v>153</v>
      </c>
      <c r="Q33" s="136">
        <f>+VLOOKUP(B33,'Cuarta S Varones'!$B$4:$L$23,4,0)</f>
        <v>163</v>
      </c>
      <c r="R33" s="141">
        <f>+VLOOKUP(B33,'Cuarta S Varones'!$B$4:$L$23,5,0)</f>
        <v>143</v>
      </c>
      <c r="S33" s="141">
        <f>+VLOOKUP(B33,'Cuarta S Varones'!$B$4:$L$23,6,0)</f>
        <v>150</v>
      </c>
      <c r="T33" s="196">
        <f>+VLOOKUP(B33,'Cuarta S Varones'!$B$4:$L$23,7,0)</f>
        <v>142</v>
      </c>
      <c r="U33" s="4">
        <f t="shared" si="10"/>
        <v>2596</v>
      </c>
      <c r="V33" s="154">
        <f t="shared" si="11"/>
        <v>432.66666666666669</v>
      </c>
    </row>
    <row r="34" spans="1:22" ht="21" customHeight="1" thickBot="1">
      <c r="A34" s="104">
        <v>3</v>
      </c>
      <c r="B34" s="20" t="s">
        <v>61</v>
      </c>
      <c r="C34" s="3" t="s">
        <v>0</v>
      </c>
      <c r="D34" s="18">
        <f t="shared" si="9"/>
        <v>6</v>
      </c>
      <c r="E34" s="19">
        <f>+VLOOKUP(B34,'individual S y SS Varones'!$B$4:$L$33,4,0)</f>
        <v>139</v>
      </c>
      <c r="F34" s="19">
        <f>+VLOOKUP(B34,'individual S y SS Varones'!$B$4:$L$33,5,0)</f>
        <v>116</v>
      </c>
      <c r="G34" s="19">
        <f>+VLOOKUP(B34,'individual S y SS Varones'!$B$4:$L$33,6,0)</f>
        <v>168</v>
      </c>
      <c r="H34" s="19">
        <f>+VLOOKUP(B34,'individual S y SS Varones'!$B$4:$L$33,7,0)</f>
        <v>148</v>
      </c>
      <c r="I34" s="19">
        <f>+VLOOKUP(B34,'individual S y SS Varones'!$B$4:$L$33,8,0)</f>
        <v>97</v>
      </c>
      <c r="J34" s="119">
        <f>+VLOOKUP(B34,'individual S y SS Varones'!$B$4:$L$33,9,0)</f>
        <v>128</v>
      </c>
      <c r="K34" s="23">
        <f>+VLOOKUP(B34,'Duplas S y SS Varones'!$B$4:$L$33,4,0)</f>
        <v>124</v>
      </c>
      <c r="L34" s="19">
        <f>+VLOOKUP(B34,'Duplas S y SS Varones'!$B$4:$L$33,5,0)</f>
        <v>145</v>
      </c>
      <c r="M34" s="19">
        <f>+VLOOKUP(B34,'Duplas S y SS Varones'!$B$4:$L$33,6,0)</f>
        <v>150</v>
      </c>
      <c r="N34" s="19">
        <f>+VLOOKUP(B34,'Duplas S y SS Varones'!$B$4:$L$33,7,0)</f>
        <v>147</v>
      </c>
      <c r="O34" s="19">
        <f>+VLOOKUP(B34,'Duplas S y SS Varones'!$B$4:$L$33,8,0)</f>
        <v>136</v>
      </c>
      <c r="P34" s="119">
        <f>+VLOOKUP(B34,'Duplas S y SS Varones'!$B$4:$J$33,9,0)</f>
        <v>121</v>
      </c>
      <c r="Q34" s="136">
        <f>+VLOOKUP(B34,'Cuarta S Varones'!$B$4:$L$23,4,0)</f>
        <v>146</v>
      </c>
      <c r="R34" s="141">
        <f>+VLOOKUP(B34,'Cuarta S Varones'!$B$4:$L$23,5,0)</f>
        <v>153</v>
      </c>
      <c r="S34" s="141">
        <f>+VLOOKUP(B34,'Cuarta S Varones'!$B$4:$L$23,6,0)</f>
        <v>145</v>
      </c>
      <c r="T34" s="196">
        <f>+VLOOKUP(B34,'Cuarta S Varones'!$B$4:$L$23,7,0)</f>
        <v>101</v>
      </c>
      <c r="U34" s="4">
        <f t="shared" si="10"/>
        <v>2164</v>
      </c>
      <c r="V34" s="154">
        <f t="shared" si="11"/>
        <v>360.66666666666669</v>
      </c>
    </row>
    <row r="35" spans="1:22" ht="21" customHeight="1" thickBot="1">
      <c r="A35" s="105">
        <v>4</v>
      </c>
      <c r="B35" s="20" t="s">
        <v>62</v>
      </c>
      <c r="C35" s="3" t="s">
        <v>0</v>
      </c>
      <c r="D35" s="18">
        <f t="shared" si="9"/>
        <v>6</v>
      </c>
      <c r="E35" s="19">
        <f>+VLOOKUP(B35,'individual S y SS Varones'!$B$4:$L$33,4,0)</f>
        <v>148</v>
      </c>
      <c r="F35" s="19">
        <f>+VLOOKUP(B35,'individual S y SS Varones'!$B$4:$L$33,5,0)</f>
        <v>147</v>
      </c>
      <c r="G35" s="19">
        <f>+VLOOKUP(B35,'individual S y SS Varones'!$B$4:$L$33,6,0)</f>
        <v>175</v>
      </c>
      <c r="H35" s="19">
        <f>+VLOOKUP(B35,'individual S y SS Varones'!$B$4:$L$33,7,0)</f>
        <v>216</v>
      </c>
      <c r="I35" s="19">
        <f>+VLOOKUP(B35,'individual S y SS Varones'!$B$4:$L$33,8,0)</f>
        <v>169</v>
      </c>
      <c r="J35" s="119">
        <f>+VLOOKUP(B35,'individual S y SS Varones'!$B$4:$L$33,9,0)</f>
        <v>152</v>
      </c>
      <c r="K35" s="23">
        <f>+VLOOKUP(B35,'Duplas S y SS Varones'!$B$4:$L$33,4,0)</f>
        <v>159</v>
      </c>
      <c r="L35" s="19">
        <f>+VLOOKUP(B35,'Duplas S y SS Varones'!$B$4:$L$33,5,0)</f>
        <v>153</v>
      </c>
      <c r="M35" s="19">
        <f>+VLOOKUP(B35,'Duplas S y SS Varones'!$B$4:$L$33,6,0)</f>
        <v>145</v>
      </c>
      <c r="N35" s="19">
        <f>+VLOOKUP(B35,'Duplas S y SS Varones'!$B$4:$L$33,7,0)</f>
        <v>152</v>
      </c>
      <c r="O35" s="19">
        <f>+VLOOKUP(B35,'Duplas S y SS Varones'!$B$4:$L$33,8,0)</f>
        <v>149</v>
      </c>
      <c r="P35" s="119">
        <f>+VLOOKUP(B35,'Duplas S y SS Varones'!$B$4:$J$33,9,0)</f>
        <v>163</v>
      </c>
      <c r="Q35" s="136">
        <f>+VLOOKUP(B35,'Cuarta S Varones'!$B$4:$L$23,4,0)</f>
        <v>154</v>
      </c>
      <c r="R35" s="141">
        <f>+VLOOKUP(B35,'Cuarta S Varones'!$B$4:$L$23,5,0)</f>
        <v>144</v>
      </c>
      <c r="S35" s="141">
        <f>+VLOOKUP(B35,'Cuarta S Varones'!$B$4:$L$23,6,0)</f>
        <v>147</v>
      </c>
      <c r="T35" s="196">
        <f>+VLOOKUP(B35,'Cuarta S Varones'!$B$4:$L$23,7,0)</f>
        <v>167</v>
      </c>
      <c r="U35" s="4">
        <f t="shared" si="10"/>
        <v>2540</v>
      </c>
      <c r="V35" s="154">
        <f t="shared" si="11"/>
        <v>423.33333333333331</v>
      </c>
    </row>
    <row r="36" spans="1:22" ht="21" customHeight="1" thickBot="1">
      <c r="A36" s="105">
        <v>5</v>
      </c>
      <c r="B36" s="20" t="s">
        <v>63</v>
      </c>
      <c r="C36" s="19" t="s">
        <v>2</v>
      </c>
      <c r="D36" s="18">
        <f t="shared" si="9"/>
        <v>6</v>
      </c>
      <c r="E36" s="19">
        <f>+VLOOKUP(B36,'individual S y SS Varones'!$B$4:$L$33,4,0)</f>
        <v>166</v>
      </c>
      <c r="F36" s="19">
        <f>+VLOOKUP(B36,'individual S y SS Varones'!$B$4:$L$33,5,0)</f>
        <v>182</v>
      </c>
      <c r="G36" s="19">
        <f>+VLOOKUP(B36,'individual S y SS Varones'!$B$4:$L$33,6,0)</f>
        <v>157</v>
      </c>
      <c r="H36" s="19">
        <f>+VLOOKUP(B36,'individual S y SS Varones'!$B$4:$L$33,7,0)</f>
        <v>198</v>
      </c>
      <c r="I36" s="19">
        <f>+VLOOKUP(B36,'individual S y SS Varones'!$B$4:$L$33,8,0)</f>
        <v>164</v>
      </c>
      <c r="J36" s="119">
        <f>+VLOOKUP(B36,'individual S y SS Varones'!$B$4:$L$33,9,0)</f>
        <v>129</v>
      </c>
      <c r="K36" s="23">
        <f>+VLOOKUP(B36,'Duplas S y SS Varones'!$B$4:$L$33,4,0)</f>
        <v>157</v>
      </c>
      <c r="L36" s="19">
        <f>+VLOOKUP(B36,'Duplas S y SS Varones'!$B$4:$L$33,5,0)</f>
        <v>188</v>
      </c>
      <c r="M36" s="19">
        <f>+VLOOKUP(B36,'Duplas S y SS Varones'!$B$4:$L$33,6,0)</f>
        <v>184</v>
      </c>
      <c r="N36" s="19">
        <f>+VLOOKUP(B36,'Duplas S y SS Varones'!$B$4:$L$33,7,0)</f>
        <v>187</v>
      </c>
      <c r="O36" s="19">
        <f>+VLOOKUP(B36,'Duplas S y SS Varones'!$B$4:$L$33,8,0)</f>
        <v>194</v>
      </c>
      <c r="P36" s="119">
        <f>+VLOOKUP(B36,'Duplas S y SS Varones'!$B$4:$J$33,9,0)</f>
        <v>158</v>
      </c>
      <c r="Q36" s="136">
        <f>+VLOOKUP(B36,'Cuarta S Varones'!$B$4:$L$23,4,0)</f>
        <v>172</v>
      </c>
      <c r="R36" s="141">
        <f>+VLOOKUP(B36,'Cuarta S Varones'!$B$4:$L$23,5,0)</f>
        <v>173</v>
      </c>
      <c r="S36" s="141">
        <f>+VLOOKUP(B36,'Cuarta S Varones'!$B$4:$L$23,6,0)</f>
        <v>191</v>
      </c>
      <c r="T36" s="196">
        <f>+VLOOKUP(B36,'Cuarta S Varones'!$B$4:$L$23,7,0)</f>
        <v>168</v>
      </c>
      <c r="U36" s="4">
        <f t="shared" si="10"/>
        <v>2768</v>
      </c>
      <c r="V36" s="154">
        <f t="shared" si="11"/>
        <v>461.33333333333331</v>
      </c>
    </row>
    <row r="37" spans="1:22" ht="21" customHeight="1" thickBot="1">
      <c r="A37" s="105">
        <v>6</v>
      </c>
      <c r="B37" s="20" t="s">
        <v>70</v>
      </c>
      <c r="C37" s="19" t="s">
        <v>2</v>
      </c>
      <c r="D37" s="18">
        <f t="shared" si="9"/>
        <v>6</v>
      </c>
      <c r="E37" s="19">
        <f>+VLOOKUP(B37,'individual S y SS Varones'!$B$4:$L$33,4,0)</f>
        <v>122</v>
      </c>
      <c r="F37" s="19">
        <f>+VLOOKUP(B37,'individual S y SS Varones'!$B$4:$L$33,5,0)</f>
        <v>137</v>
      </c>
      <c r="G37" s="19">
        <f>+VLOOKUP(B37,'individual S y SS Varones'!$B$4:$L$33,6,0)</f>
        <v>159</v>
      </c>
      <c r="H37" s="19">
        <f>+VLOOKUP(B37,'individual S y SS Varones'!$B$4:$L$33,7,0)</f>
        <v>182</v>
      </c>
      <c r="I37" s="19">
        <f>+VLOOKUP(B37,'individual S y SS Varones'!$B$4:$L$33,8,0)</f>
        <v>160</v>
      </c>
      <c r="J37" s="119">
        <f>+VLOOKUP(B37,'individual S y SS Varones'!$B$4:$L$33,9,0)</f>
        <v>126</v>
      </c>
      <c r="K37" s="23">
        <f>+VLOOKUP(B37,'Duplas S y SS Varones'!$B$4:$L$33,4,0)</f>
        <v>146</v>
      </c>
      <c r="L37" s="19">
        <f>+VLOOKUP(B37,'Duplas S y SS Varones'!$B$4:$L$33,5,0)</f>
        <v>189</v>
      </c>
      <c r="M37" s="19">
        <f>+VLOOKUP(B37,'Duplas S y SS Varones'!$B$4:$L$33,6,0)</f>
        <v>166</v>
      </c>
      <c r="N37" s="19">
        <f>+VLOOKUP(B37,'Duplas S y SS Varones'!$B$4:$L$33,7,0)</f>
        <v>159</v>
      </c>
      <c r="O37" s="19">
        <f>+VLOOKUP(B37,'Duplas S y SS Varones'!$B$4:$L$33,8,0)</f>
        <v>154</v>
      </c>
      <c r="P37" s="119">
        <f>+VLOOKUP(B37,'Duplas S y SS Varones'!$B$4:$J$33,9,0)</f>
        <v>157</v>
      </c>
      <c r="Q37" s="136">
        <f>+VLOOKUP(B37,'Cuarta S Varones'!$B$4:$L$23,4,0)</f>
        <v>197</v>
      </c>
      <c r="R37" s="141">
        <f>+VLOOKUP(B37,'Cuarta S Varones'!$B$4:$L$23,5,0)</f>
        <v>169</v>
      </c>
      <c r="S37" s="141">
        <f>+VLOOKUP(B37,'Cuarta S Varones'!$B$4:$L$23,6,0)</f>
        <v>183</v>
      </c>
      <c r="T37" s="196">
        <f>+VLOOKUP(B37,'Cuarta S Varones'!$B$4:$L$23,7,0)</f>
        <v>146</v>
      </c>
      <c r="U37" s="4">
        <f t="shared" si="10"/>
        <v>2552</v>
      </c>
      <c r="V37" s="154">
        <f t="shared" si="11"/>
        <v>425.33333333333331</v>
      </c>
    </row>
    <row r="38" spans="1:22" ht="21" customHeight="1" thickBot="1">
      <c r="A38" s="105">
        <v>7</v>
      </c>
      <c r="B38" s="20" t="s">
        <v>65</v>
      </c>
      <c r="C38" s="19" t="s">
        <v>2</v>
      </c>
      <c r="D38" s="18">
        <f t="shared" si="9"/>
        <v>6</v>
      </c>
      <c r="E38" s="19">
        <f>+VLOOKUP(B38,'individual S y SS Varones'!$B$4:$L$33,4,0)</f>
        <v>145</v>
      </c>
      <c r="F38" s="19">
        <f>+VLOOKUP(B38,'individual S y SS Varones'!$B$4:$L$33,5,0)</f>
        <v>150</v>
      </c>
      <c r="G38" s="19">
        <f>+VLOOKUP(B38,'individual S y SS Varones'!$B$4:$L$33,6,0)</f>
        <v>154</v>
      </c>
      <c r="H38" s="19">
        <f>+VLOOKUP(B38,'individual S y SS Varones'!$B$4:$L$33,7,0)</f>
        <v>144</v>
      </c>
      <c r="I38" s="19">
        <f>+VLOOKUP(B38,'individual S y SS Varones'!$B$4:$L$33,8,0)</f>
        <v>146</v>
      </c>
      <c r="J38" s="119">
        <f>+VLOOKUP(B38,'individual S y SS Varones'!$B$4:$L$33,9,0)</f>
        <v>162</v>
      </c>
      <c r="K38" s="23">
        <f>+VLOOKUP(B38,'Duplas S y SS Varones'!$B$4:$L$33,4,0)</f>
        <v>186</v>
      </c>
      <c r="L38" s="19">
        <f>+VLOOKUP(B38,'Duplas S y SS Varones'!$B$4:$L$33,5,0)</f>
        <v>161</v>
      </c>
      <c r="M38" s="19">
        <f>+VLOOKUP(B38,'Duplas S y SS Varones'!$B$4:$L$33,6,0)</f>
        <v>149</v>
      </c>
      <c r="N38" s="19">
        <f>+VLOOKUP(B38,'Duplas S y SS Varones'!$B$4:$L$33,7,0)</f>
        <v>128</v>
      </c>
      <c r="O38" s="19">
        <f>+VLOOKUP(B38,'Duplas S y SS Varones'!$B$4:$L$33,8,0)</f>
        <v>120</v>
      </c>
      <c r="P38" s="119">
        <f>+VLOOKUP(B38,'Duplas S y SS Varones'!$B$4:$J$33,9,0)</f>
        <v>137</v>
      </c>
      <c r="Q38" s="136">
        <f>+VLOOKUP(B38,'Cuarta S Varones'!$B$4:$L$23,4,0)</f>
        <v>126</v>
      </c>
      <c r="R38" s="141">
        <f>+VLOOKUP(B38,'Cuarta S Varones'!$B$4:$L$23,5,0)</f>
        <v>145</v>
      </c>
      <c r="S38" s="141">
        <f>+VLOOKUP(B38,'Cuarta S Varones'!$B$4:$L$23,6,0)</f>
        <v>171</v>
      </c>
      <c r="T38" s="196">
        <f>+VLOOKUP(B38,'Cuarta S Varones'!$B$4:$L$23,7,0)</f>
        <v>143</v>
      </c>
      <c r="U38" s="4">
        <f t="shared" si="10"/>
        <v>2367</v>
      </c>
      <c r="V38" s="154">
        <f t="shared" si="11"/>
        <v>394.5</v>
      </c>
    </row>
    <row r="39" spans="1:22" ht="21" customHeight="1" thickBot="1">
      <c r="A39" s="105">
        <v>8</v>
      </c>
      <c r="B39" s="20" t="s">
        <v>96</v>
      </c>
      <c r="C39" s="19" t="s">
        <v>2</v>
      </c>
      <c r="D39" s="18">
        <f t="shared" si="9"/>
        <v>6</v>
      </c>
      <c r="E39" s="19">
        <f>+VLOOKUP(B39,'individual S y SS Varones'!$B$4:$L$33,4,0)</f>
        <v>116</v>
      </c>
      <c r="F39" s="19">
        <f>+VLOOKUP(B39,'individual S y SS Varones'!$B$4:$L$33,5,0)</f>
        <v>197</v>
      </c>
      <c r="G39" s="19">
        <f>+VLOOKUP(B39,'individual S y SS Varones'!$B$4:$L$33,6,0)</f>
        <v>169</v>
      </c>
      <c r="H39" s="19">
        <f>+VLOOKUP(B39,'individual S y SS Varones'!$B$4:$L$33,7,0)</f>
        <v>144</v>
      </c>
      <c r="I39" s="19">
        <f>+VLOOKUP(B39,'individual S y SS Varones'!$B$4:$L$33,8,0)</f>
        <v>175</v>
      </c>
      <c r="J39" s="119">
        <f>+VLOOKUP(B39,'individual S y SS Varones'!$B$4:$L$33,9,0)</f>
        <v>147</v>
      </c>
      <c r="K39" s="23">
        <f>+VLOOKUP(B39,'Duplas S y SS Varones'!$B$4:$L$33,4,0)</f>
        <v>153</v>
      </c>
      <c r="L39" s="19">
        <f>+VLOOKUP(B39,'Duplas S y SS Varones'!$B$4:$L$33,5,0)</f>
        <v>149</v>
      </c>
      <c r="M39" s="19">
        <f>+VLOOKUP(B39,'Duplas S y SS Varones'!$B$4:$L$33,6,0)</f>
        <v>204</v>
      </c>
      <c r="N39" s="19">
        <f>+VLOOKUP(B39,'Duplas S y SS Varones'!$B$4:$L$33,7,0)</f>
        <v>172</v>
      </c>
      <c r="O39" s="19">
        <f>+VLOOKUP(B39,'Duplas S y SS Varones'!$B$4:$L$33,8,0)</f>
        <v>180</v>
      </c>
      <c r="P39" s="119">
        <f>+VLOOKUP(B39,'Duplas S y SS Varones'!$B$4:$J$33,9,0)</f>
        <v>178</v>
      </c>
      <c r="Q39" s="136">
        <f>+VLOOKUP(B39,'Cuarta S Varones'!$B$4:$L$23,4,0)</f>
        <v>150</v>
      </c>
      <c r="R39" s="141">
        <f>+VLOOKUP(B39,'Cuarta S Varones'!$B$4:$L$23,5,0)</f>
        <v>137</v>
      </c>
      <c r="S39" s="141">
        <f>+VLOOKUP(B39,'Cuarta S Varones'!$B$4:$L$23,6,0)</f>
        <v>158</v>
      </c>
      <c r="T39" s="196">
        <f>+VLOOKUP(B39,'Cuarta S Varones'!$B$4:$L$23,7,0)</f>
        <v>158</v>
      </c>
      <c r="U39" s="4">
        <f t="shared" si="10"/>
        <v>2587</v>
      </c>
      <c r="V39" s="154">
        <f t="shared" si="11"/>
        <v>431.16666666666669</v>
      </c>
    </row>
    <row r="40" spans="1:22" ht="21" customHeight="1" thickBot="1">
      <c r="A40" s="105">
        <v>9</v>
      </c>
      <c r="B40" s="20" t="s">
        <v>66</v>
      </c>
      <c r="C40" s="19" t="s">
        <v>37</v>
      </c>
      <c r="D40" s="18">
        <f t="shared" si="9"/>
        <v>6</v>
      </c>
      <c r="E40" s="19">
        <f>+VLOOKUP(B40,'individual S y SS Varones'!$B$4:$L$33,4,0)</f>
        <v>137</v>
      </c>
      <c r="F40" s="19">
        <f>+VLOOKUP(B40,'individual S y SS Varones'!$B$4:$L$33,5,0)</f>
        <v>170</v>
      </c>
      <c r="G40" s="19">
        <f>+VLOOKUP(B40,'individual S y SS Varones'!$B$4:$L$33,6,0)</f>
        <v>201</v>
      </c>
      <c r="H40" s="19">
        <f>+VLOOKUP(B40,'individual S y SS Varones'!$B$4:$L$33,7,0)</f>
        <v>179</v>
      </c>
      <c r="I40" s="19">
        <f>+VLOOKUP(B40,'individual S y SS Varones'!$B$4:$L$33,8,0)</f>
        <v>145</v>
      </c>
      <c r="J40" s="119">
        <f>+VLOOKUP(B40,'individual S y SS Varones'!$B$4:$L$33,9,0)</f>
        <v>183</v>
      </c>
      <c r="K40" s="23">
        <f>+VLOOKUP(B40,'Duplas S y SS Varones'!$B$4:$L$33,4,0)</f>
        <v>190</v>
      </c>
      <c r="L40" s="19">
        <f>+VLOOKUP(B40,'Duplas S y SS Varones'!$B$4:$L$33,5,0)</f>
        <v>135</v>
      </c>
      <c r="M40" s="19">
        <f>+VLOOKUP(B40,'Duplas S y SS Varones'!$B$4:$L$33,6,0)</f>
        <v>171</v>
      </c>
      <c r="N40" s="19">
        <f>+VLOOKUP(B40,'Duplas S y SS Varones'!$B$4:$L$33,7,0)</f>
        <v>180</v>
      </c>
      <c r="O40" s="19">
        <f>+VLOOKUP(B40,'Duplas S y SS Varones'!$B$4:$L$33,8,0)</f>
        <v>178</v>
      </c>
      <c r="P40" s="119">
        <f>+VLOOKUP(B40,'Duplas S y SS Varones'!$B$4:$J$33,9,0)</f>
        <v>145</v>
      </c>
      <c r="Q40" s="136">
        <f>+VLOOKUP(B40,'Cuarta S Varones'!$B$4:$L$23,4,0)</f>
        <v>197</v>
      </c>
      <c r="R40" s="141">
        <f>+VLOOKUP(B40,'Cuarta S Varones'!$B$4:$L$23,5,0)</f>
        <v>169</v>
      </c>
      <c r="S40" s="141">
        <f>+VLOOKUP(B40,'Cuarta S Varones'!$B$4:$L$23,6,0)</f>
        <v>196</v>
      </c>
      <c r="T40" s="196">
        <f>+VLOOKUP(B40,'Cuarta S Varones'!$B$4:$L$23,7,0)</f>
        <v>177</v>
      </c>
      <c r="U40" s="4">
        <f t="shared" si="10"/>
        <v>2753</v>
      </c>
      <c r="V40" s="154">
        <f t="shared" si="11"/>
        <v>458.83333333333331</v>
      </c>
    </row>
    <row r="41" spans="1:22" ht="21" customHeight="1" thickBot="1">
      <c r="A41" s="105">
        <v>10</v>
      </c>
      <c r="B41" s="20" t="s">
        <v>84</v>
      </c>
      <c r="C41" s="19" t="s">
        <v>37</v>
      </c>
      <c r="D41" s="18">
        <f t="shared" si="9"/>
        <v>6</v>
      </c>
      <c r="E41" s="19">
        <f>+VLOOKUP(B41,'individual S y SS Varones'!$B$4:$L$33,4,0)</f>
        <v>139</v>
      </c>
      <c r="F41" s="19">
        <f>+VLOOKUP(B41,'individual S y SS Varones'!$B$4:$L$33,5,0)</f>
        <v>182</v>
      </c>
      <c r="G41" s="19">
        <f>+VLOOKUP(B41,'individual S y SS Varones'!$B$4:$L$33,6,0)</f>
        <v>216</v>
      </c>
      <c r="H41" s="19">
        <f>+VLOOKUP(B41,'individual S y SS Varones'!$B$4:$L$33,7,0)</f>
        <v>212</v>
      </c>
      <c r="I41" s="19">
        <f>+VLOOKUP(B41,'individual S y SS Varones'!$B$4:$L$33,8,0)</f>
        <v>171</v>
      </c>
      <c r="J41" s="119">
        <f>+VLOOKUP(B41,'individual S y SS Varones'!$B$4:$L$33,9,0)</f>
        <v>194</v>
      </c>
      <c r="K41" s="23">
        <f>+VLOOKUP(B41,'Duplas S y SS Varones'!$B$4:$L$33,4,0)</f>
        <v>204</v>
      </c>
      <c r="L41" s="19">
        <f>+VLOOKUP(B41,'Duplas S y SS Varones'!$B$4:$L$33,5,0)</f>
        <v>144</v>
      </c>
      <c r="M41" s="19">
        <f>+VLOOKUP(B41,'Duplas S y SS Varones'!$B$4:$L$33,6,0)</f>
        <v>168</v>
      </c>
      <c r="N41" s="19">
        <f>+VLOOKUP(B41,'Duplas S y SS Varones'!$B$4:$L$33,7,0)</f>
        <v>181</v>
      </c>
      <c r="O41" s="19">
        <f>+VLOOKUP(B41,'Duplas S y SS Varones'!$B$4:$L$33,8,0)</f>
        <v>145</v>
      </c>
      <c r="P41" s="119">
        <f>+VLOOKUP(B41,'Duplas S y SS Varones'!$B$4:$J$33,9,0)</f>
        <v>162</v>
      </c>
      <c r="Q41" s="136">
        <f>+VLOOKUP(B41,'Cuarta S Varones'!$B$4:$L$23,4,0)</f>
        <v>173</v>
      </c>
      <c r="R41" s="141">
        <f>+VLOOKUP(B41,'Cuarta S Varones'!$B$4:$L$23,5,0)</f>
        <v>204</v>
      </c>
      <c r="S41" s="141">
        <f>+VLOOKUP(B41,'Cuarta S Varones'!$B$4:$L$23,6,0)</f>
        <v>170</v>
      </c>
      <c r="T41" s="196">
        <f>+VLOOKUP(B41,'Cuarta S Varones'!$B$4:$L$23,7,0)</f>
        <v>168</v>
      </c>
      <c r="U41" s="4">
        <f t="shared" si="10"/>
        <v>2833</v>
      </c>
      <c r="V41" s="154">
        <f t="shared" si="11"/>
        <v>472.16666666666669</v>
      </c>
    </row>
    <row r="42" spans="1:22" ht="21" customHeight="1" thickBot="1">
      <c r="A42" s="105">
        <v>11</v>
      </c>
      <c r="B42" s="20" t="s">
        <v>67</v>
      </c>
      <c r="C42" s="19" t="s">
        <v>37</v>
      </c>
      <c r="D42" s="18">
        <f t="shared" si="9"/>
        <v>6</v>
      </c>
      <c r="E42" s="19">
        <f>+VLOOKUP(B42,'individual S y SS Varones'!$B$4:$L$33,4,0)</f>
        <v>175</v>
      </c>
      <c r="F42" s="19">
        <f>+VLOOKUP(B42,'individual S y SS Varones'!$B$4:$L$33,5,0)</f>
        <v>150</v>
      </c>
      <c r="G42" s="19">
        <f>+VLOOKUP(B42,'individual S y SS Varones'!$B$4:$L$33,6,0)</f>
        <v>149</v>
      </c>
      <c r="H42" s="19">
        <f>+VLOOKUP(B42,'individual S y SS Varones'!$B$4:$L$33,7,0)</f>
        <v>148</v>
      </c>
      <c r="I42" s="19">
        <f>+VLOOKUP(B42,'individual S y SS Varones'!$B$4:$L$33,8,0)</f>
        <v>162</v>
      </c>
      <c r="J42" s="119">
        <f>+VLOOKUP(B42,'individual S y SS Varones'!$B$4:$L$33,9,0)</f>
        <v>180</v>
      </c>
      <c r="K42" s="23">
        <f>+VLOOKUP(B42,'Duplas S y SS Varones'!$B$4:$L$33,4,0)</f>
        <v>173</v>
      </c>
      <c r="L42" s="19">
        <f>+VLOOKUP(B42,'Duplas S y SS Varones'!$B$4:$L$33,5,0)</f>
        <v>204</v>
      </c>
      <c r="M42" s="19">
        <f>+VLOOKUP(B42,'Duplas S y SS Varones'!$B$4:$L$33,6,0)</f>
        <v>171</v>
      </c>
      <c r="N42" s="19">
        <f>+VLOOKUP(B42,'Duplas S y SS Varones'!$B$4:$L$33,7,0)</f>
        <v>132</v>
      </c>
      <c r="O42" s="19">
        <f>+VLOOKUP(B42,'Duplas S y SS Varones'!$B$4:$L$33,8,0)</f>
        <v>157</v>
      </c>
      <c r="P42" s="119">
        <f>+VLOOKUP(B42,'Duplas S y SS Varones'!$B$4:$J$33,9,0)</f>
        <v>210</v>
      </c>
      <c r="Q42" s="136">
        <f>+VLOOKUP(B42,'Cuarta S Varones'!$B$4:$L$23,4,0)</f>
        <v>177</v>
      </c>
      <c r="R42" s="141">
        <f>+VLOOKUP(B42,'Cuarta S Varones'!$B$4:$L$23,5,0)</f>
        <v>116</v>
      </c>
      <c r="S42" s="141">
        <f>+VLOOKUP(B42,'Cuarta S Varones'!$B$4:$L$23,6,0)</f>
        <v>196</v>
      </c>
      <c r="T42" s="196">
        <f>+VLOOKUP(B42,'Cuarta S Varones'!$B$4:$L$23,7,0)</f>
        <v>195</v>
      </c>
      <c r="U42" s="4">
        <f t="shared" si="10"/>
        <v>2695</v>
      </c>
      <c r="V42" s="154">
        <f t="shared" si="11"/>
        <v>449.16666666666669</v>
      </c>
    </row>
    <row r="43" spans="1:22" ht="21" customHeight="1" thickBot="1">
      <c r="A43" s="105">
        <v>12</v>
      </c>
      <c r="B43" s="20" t="s">
        <v>85</v>
      </c>
      <c r="C43" s="19" t="s">
        <v>37</v>
      </c>
      <c r="D43" s="18">
        <f t="shared" si="9"/>
        <v>6</v>
      </c>
      <c r="E43" s="19">
        <f>+VLOOKUP(B43,'individual S y SS Varones'!$B$4:$L$33,4,0)</f>
        <v>160</v>
      </c>
      <c r="F43" s="19">
        <f>+VLOOKUP(B43,'individual S y SS Varones'!$B$4:$L$33,5,0)</f>
        <v>150</v>
      </c>
      <c r="G43" s="19">
        <f>+VLOOKUP(B43,'individual S y SS Varones'!$B$4:$L$33,6,0)</f>
        <v>149</v>
      </c>
      <c r="H43" s="19">
        <f>+VLOOKUP(B43,'individual S y SS Varones'!$B$4:$L$33,7,0)</f>
        <v>131</v>
      </c>
      <c r="I43" s="19">
        <f>+VLOOKUP(B43,'individual S y SS Varones'!$B$4:$L$33,8,0)</f>
        <v>156</v>
      </c>
      <c r="J43" s="119">
        <f>+VLOOKUP(B43,'individual S y SS Varones'!$B$4:$L$33,9,0)</f>
        <v>147</v>
      </c>
      <c r="K43" s="23">
        <f>+VLOOKUP(B43,'Duplas S y SS Varones'!$B$4:$L$33,4,0)</f>
        <v>89</v>
      </c>
      <c r="L43" s="19">
        <f>+VLOOKUP(B43,'Duplas S y SS Varones'!$B$4:$L$33,5,0)</f>
        <v>150</v>
      </c>
      <c r="M43" s="19">
        <f>+VLOOKUP(B43,'Duplas S y SS Varones'!$B$4:$L$33,6,0)</f>
        <v>176</v>
      </c>
      <c r="N43" s="19">
        <f>+VLOOKUP(B43,'Duplas S y SS Varones'!$B$4:$L$33,7,0)</f>
        <v>151</v>
      </c>
      <c r="O43" s="19">
        <f>+VLOOKUP(B43,'Duplas S y SS Varones'!$B$4:$L$33,8,0)</f>
        <v>151</v>
      </c>
      <c r="P43" s="119">
        <f>+VLOOKUP(B43,'Duplas S y SS Varones'!$B$4:$J$33,9,0)</f>
        <v>168</v>
      </c>
      <c r="Q43" s="136">
        <f>+VLOOKUP(B43,'Cuarta S Varones'!$B$4:$L$23,4,0)</f>
        <v>162</v>
      </c>
      <c r="R43" s="141">
        <f>+VLOOKUP(B43,'Cuarta S Varones'!$B$4:$L$23,5,0)</f>
        <v>145</v>
      </c>
      <c r="S43" s="141">
        <f>+VLOOKUP(B43,'Cuarta S Varones'!$B$4:$L$23,6,0)</f>
        <v>162</v>
      </c>
      <c r="T43" s="196">
        <f>+VLOOKUP(B43,'Cuarta S Varones'!$B$4:$L$23,7,0)</f>
        <v>139</v>
      </c>
      <c r="U43" s="4">
        <f t="shared" si="10"/>
        <v>2386</v>
      </c>
      <c r="V43" s="154">
        <f t="shared" si="11"/>
        <v>397.66666666666669</v>
      </c>
    </row>
    <row r="44" spans="1:22" ht="21" customHeight="1" thickBot="1">
      <c r="A44" s="105">
        <v>13</v>
      </c>
      <c r="B44" s="20" t="s">
        <v>86</v>
      </c>
      <c r="C44" s="19" t="s">
        <v>1</v>
      </c>
      <c r="D44" s="18">
        <f t="shared" si="9"/>
        <v>6</v>
      </c>
      <c r="E44" s="19">
        <f>+VLOOKUP(B44,'individual S y SS Varones'!$B$4:$L$33,4,0)</f>
        <v>158</v>
      </c>
      <c r="F44" s="19">
        <f>+VLOOKUP(B44,'individual S y SS Varones'!$B$4:$L$33,5,0)</f>
        <v>208</v>
      </c>
      <c r="G44" s="19">
        <f>+VLOOKUP(B44,'individual S y SS Varones'!$B$4:$L$33,6,0)</f>
        <v>171</v>
      </c>
      <c r="H44" s="19">
        <f>+VLOOKUP(B44,'individual S y SS Varones'!$B$4:$L$33,7,0)</f>
        <v>197</v>
      </c>
      <c r="I44" s="19">
        <f>+VLOOKUP(B44,'individual S y SS Varones'!$B$4:$L$33,8,0)</f>
        <v>198</v>
      </c>
      <c r="J44" s="119">
        <f>+VLOOKUP(B44,'individual S y SS Varones'!$B$4:$L$33,9,0)</f>
        <v>167</v>
      </c>
      <c r="K44" s="23">
        <f>+VLOOKUP(B44,'Duplas S y SS Varones'!$B$4:$L$33,4,0)</f>
        <v>190</v>
      </c>
      <c r="L44" s="19">
        <f>+VLOOKUP(B44,'Duplas S y SS Varones'!$B$4:$L$33,5,0)</f>
        <v>150</v>
      </c>
      <c r="M44" s="19">
        <f>+VLOOKUP(B44,'Duplas S y SS Varones'!$B$4:$L$33,6,0)</f>
        <v>156</v>
      </c>
      <c r="N44" s="19">
        <f>+VLOOKUP(B44,'Duplas S y SS Varones'!$B$4:$L$33,7,0)</f>
        <v>160</v>
      </c>
      <c r="O44" s="19">
        <f>+VLOOKUP(B44,'Duplas S y SS Varones'!$B$4:$L$33,8,0)</f>
        <v>190</v>
      </c>
      <c r="P44" s="119">
        <f>+VLOOKUP(B44,'Duplas S y SS Varones'!$B$4:$J$33,9,0)</f>
        <v>194</v>
      </c>
      <c r="Q44" s="136">
        <f>+VLOOKUP(B44,'Cuarta S Varones'!$B$4:$L$23,4,0)</f>
        <v>193</v>
      </c>
      <c r="R44" s="141">
        <f>+VLOOKUP(B44,'Cuarta S Varones'!$B$4:$L$23,5,0)</f>
        <v>155</v>
      </c>
      <c r="S44" s="141">
        <f>+VLOOKUP(B44,'Cuarta S Varones'!$B$4:$L$23,6,0)</f>
        <v>159</v>
      </c>
      <c r="T44" s="196">
        <f>+VLOOKUP(B44,'Cuarta S Varones'!$B$4:$L$23,7,0)</f>
        <v>183</v>
      </c>
      <c r="U44" s="4">
        <f t="shared" si="10"/>
        <v>2829</v>
      </c>
      <c r="V44" s="154">
        <f t="shared" si="11"/>
        <v>471.5</v>
      </c>
    </row>
    <row r="45" spans="1:22" ht="21" customHeight="1" thickBot="1">
      <c r="A45" s="105">
        <v>14</v>
      </c>
      <c r="B45" s="20" t="s">
        <v>87</v>
      </c>
      <c r="C45" s="19" t="s">
        <v>1</v>
      </c>
      <c r="D45" s="18">
        <f t="shared" si="9"/>
        <v>6</v>
      </c>
      <c r="E45" s="19">
        <f>+VLOOKUP(B45,'individual S y SS Varones'!$B$4:$L$33,4,0)</f>
        <v>157</v>
      </c>
      <c r="F45" s="19">
        <f>+VLOOKUP(B45,'individual S y SS Varones'!$B$4:$L$33,5,0)</f>
        <v>180</v>
      </c>
      <c r="G45" s="19">
        <f>+VLOOKUP(B45,'individual S y SS Varones'!$B$4:$L$33,6,0)</f>
        <v>171</v>
      </c>
      <c r="H45" s="19">
        <f>+VLOOKUP(B45,'individual S y SS Varones'!$B$4:$L$33,7,0)</f>
        <v>171</v>
      </c>
      <c r="I45" s="19">
        <f>+VLOOKUP(B45,'individual S y SS Varones'!$B$4:$L$33,8,0)</f>
        <v>171</v>
      </c>
      <c r="J45" s="119">
        <f>+VLOOKUP(B45,'individual S y SS Varones'!$B$4:$L$33,9,0)</f>
        <v>213</v>
      </c>
      <c r="K45" s="23">
        <f>+VLOOKUP(B45,'Duplas S y SS Varones'!$B$4:$L$33,4,0)</f>
        <v>181</v>
      </c>
      <c r="L45" s="19">
        <f>+VLOOKUP(B45,'Duplas S y SS Varones'!$B$4:$L$33,5,0)</f>
        <v>175</v>
      </c>
      <c r="M45" s="19">
        <f>+VLOOKUP(B45,'Duplas S y SS Varones'!$B$4:$L$33,6,0)</f>
        <v>156</v>
      </c>
      <c r="N45" s="19">
        <f>+VLOOKUP(B45,'Duplas S y SS Varones'!$B$4:$L$33,7,0)</f>
        <v>199</v>
      </c>
      <c r="O45" s="19">
        <f>+VLOOKUP(B45,'Duplas S y SS Varones'!$B$4:$L$33,8,0)</f>
        <v>190</v>
      </c>
      <c r="P45" s="119">
        <f>+VLOOKUP(B45,'Duplas S y SS Varones'!$B$4:$J$33,9,0)</f>
        <v>195</v>
      </c>
      <c r="Q45" s="136">
        <f>+VLOOKUP(B45,'Cuarta S Varones'!$B$4:$L$23,4,0)</f>
        <v>169</v>
      </c>
      <c r="R45" s="141">
        <f>+VLOOKUP(B45,'Cuarta S Varones'!$B$4:$L$23,5,0)</f>
        <v>151</v>
      </c>
      <c r="S45" s="141">
        <f>+VLOOKUP(B45,'Cuarta S Varones'!$B$4:$L$23,6,0)</f>
        <v>175</v>
      </c>
      <c r="T45" s="196">
        <f>+VLOOKUP(B45,'Cuarta S Varones'!$B$4:$L$23,7,0)</f>
        <v>150</v>
      </c>
      <c r="U45" s="4">
        <f t="shared" si="10"/>
        <v>2804</v>
      </c>
      <c r="V45" s="154">
        <f t="shared" si="11"/>
        <v>467.33333333333331</v>
      </c>
    </row>
    <row r="46" spans="1:22" ht="21" customHeight="1" thickBot="1">
      <c r="A46" s="105">
        <v>15</v>
      </c>
      <c r="B46" s="20" t="s">
        <v>88</v>
      </c>
      <c r="C46" s="19" t="s">
        <v>1</v>
      </c>
      <c r="D46" s="18">
        <f t="shared" si="9"/>
        <v>6</v>
      </c>
      <c r="E46" s="19">
        <f>+VLOOKUP(B46,'individual S y SS Varones'!$B$4:$L$33,4,0)</f>
        <v>151</v>
      </c>
      <c r="F46" s="19">
        <f>+VLOOKUP(B46,'individual S y SS Varones'!$B$4:$L$33,5,0)</f>
        <v>164</v>
      </c>
      <c r="G46" s="19">
        <f>+VLOOKUP(B46,'individual S y SS Varones'!$B$4:$L$33,6,0)</f>
        <v>214</v>
      </c>
      <c r="H46" s="19">
        <f>+VLOOKUP(B46,'individual S y SS Varones'!$B$4:$L$33,7,0)</f>
        <v>166</v>
      </c>
      <c r="I46" s="19">
        <f>+VLOOKUP(B46,'individual S y SS Varones'!$B$4:$L$33,8,0)</f>
        <v>230</v>
      </c>
      <c r="J46" s="119">
        <f>+VLOOKUP(B46,'individual S y SS Varones'!$B$4:$L$33,9,0)</f>
        <v>228</v>
      </c>
      <c r="K46" s="23">
        <f>+VLOOKUP(B46,'Duplas S y SS Varones'!$B$4:$L$33,4,0)</f>
        <v>194</v>
      </c>
      <c r="L46" s="19">
        <f>+VLOOKUP(B46,'Duplas S y SS Varones'!$B$4:$L$33,5,0)</f>
        <v>186</v>
      </c>
      <c r="M46" s="19">
        <f>+VLOOKUP(B46,'Duplas S y SS Varones'!$B$4:$L$33,6,0)</f>
        <v>168</v>
      </c>
      <c r="N46" s="19">
        <f>+VLOOKUP(B46,'Duplas S y SS Varones'!$B$4:$L$33,7,0)</f>
        <v>157</v>
      </c>
      <c r="O46" s="19">
        <f>+VLOOKUP(B46,'Duplas S y SS Varones'!$B$4:$L$33,8,0)</f>
        <v>140</v>
      </c>
      <c r="P46" s="119">
        <f>+VLOOKUP(B46,'Duplas S y SS Varones'!$B$4:$J$33,9,0)</f>
        <v>158</v>
      </c>
      <c r="Q46" s="136">
        <f>+VLOOKUP(B46,'Cuarta S Varones'!$B$4:$L$23,4,0)</f>
        <v>196</v>
      </c>
      <c r="R46" s="141">
        <f>+VLOOKUP(B46,'Cuarta S Varones'!$B$4:$L$23,5,0)</f>
        <v>177</v>
      </c>
      <c r="S46" s="141">
        <f>+VLOOKUP(B46,'Cuarta S Varones'!$B$4:$L$23,6,0)</f>
        <v>167</v>
      </c>
      <c r="T46" s="196">
        <f>+VLOOKUP(B46,'Cuarta S Varones'!$B$4:$L$23,7,0)</f>
        <v>178</v>
      </c>
      <c r="U46" s="4">
        <f t="shared" si="10"/>
        <v>2874</v>
      </c>
      <c r="V46" s="154">
        <f t="shared" si="11"/>
        <v>479</v>
      </c>
    </row>
    <row r="47" spans="1:22" ht="21" customHeight="1" thickBot="1">
      <c r="A47" s="105">
        <v>16</v>
      </c>
      <c r="B47" s="20" t="s">
        <v>89</v>
      </c>
      <c r="C47" s="19" t="s">
        <v>1</v>
      </c>
      <c r="D47" s="18">
        <f t="shared" si="9"/>
        <v>6</v>
      </c>
      <c r="E47" s="19">
        <f>+VLOOKUP(B47,'individual S y SS Varones'!$B$4:$L$33,4,0)</f>
        <v>183</v>
      </c>
      <c r="F47" s="19">
        <f>+VLOOKUP(B47,'individual S y SS Varones'!$B$4:$L$33,5,0)</f>
        <v>167</v>
      </c>
      <c r="G47" s="19">
        <f>+VLOOKUP(B47,'individual S y SS Varones'!$B$4:$L$33,6,0)</f>
        <v>211</v>
      </c>
      <c r="H47" s="19">
        <f>+VLOOKUP(B47,'individual S y SS Varones'!$B$4:$L$33,7,0)</f>
        <v>146</v>
      </c>
      <c r="I47" s="19">
        <f>+VLOOKUP(B47,'individual S y SS Varones'!$B$4:$L$33,8,0)</f>
        <v>182</v>
      </c>
      <c r="J47" s="119">
        <f>+VLOOKUP(B47,'individual S y SS Varones'!$B$4:$L$33,9,0)</f>
        <v>159</v>
      </c>
      <c r="K47" s="23">
        <f>+VLOOKUP(B47,'Duplas S y SS Varones'!$B$4:$L$33,4,0)</f>
        <v>168</v>
      </c>
      <c r="L47" s="19">
        <f>+VLOOKUP(B47,'Duplas S y SS Varones'!$B$4:$L$33,5,0)</f>
        <v>178</v>
      </c>
      <c r="M47" s="19">
        <f>+VLOOKUP(B47,'Duplas S y SS Varones'!$B$4:$L$33,6,0)</f>
        <v>168</v>
      </c>
      <c r="N47" s="19">
        <f>+VLOOKUP(B47,'Duplas S y SS Varones'!$B$4:$L$33,7,0)</f>
        <v>122</v>
      </c>
      <c r="O47" s="19">
        <f>+VLOOKUP(B47,'Duplas S y SS Varones'!$B$4:$L$33,8,0)</f>
        <v>156</v>
      </c>
      <c r="P47" s="119">
        <f>+VLOOKUP(B47,'Duplas S y SS Varones'!$B$4:$J$33,9,0)</f>
        <v>171</v>
      </c>
      <c r="Q47" s="136">
        <f>+VLOOKUP(B47,'Cuarta S Varones'!$B$4:$L$23,4,0)</f>
        <v>176</v>
      </c>
      <c r="R47" s="141">
        <f>+VLOOKUP(B47,'Cuarta S Varones'!$B$4:$L$23,5,0)</f>
        <v>156</v>
      </c>
      <c r="S47" s="141">
        <f>+VLOOKUP(B47,'Cuarta S Varones'!$B$4:$L$23,6,0)</f>
        <v>167</v>
      </c>
      <c r="T47" s="196">
        <f>+VLOOKUP(B47,'Cuarta S Varones'!$B$4:$L$23,7,0)</f>
        <v>154</v>
      </c>
      <c r="U47" s="4">
        <f t="shared" si="10"/>
        <v>2664</v>
      </c>
      <c r="V47" s="154">
        <f t="shared" si="11"/>
        <v>444</v>
      </c>
    </row>
    <row r="48" spans="1:22" ht="21" customHeight="1" thickBot="1">
      <c r="A48" s="105">
        <v>17</v>
      </c>
      <c r="B48" s="20" t="s">
        <v>90</v>
      </c>
      <c r="C48" s="19" t="s">
        <v>38</v>
      </c>
      <c r="D48" s="18">
        <f t="shared" si="9"/>
        <v>6</v>
      </c>
      <c r="E48" s="19">
        <f>+VLOOKUP(B48,'individual S y SS Varones'!$B$4:$L$33,4,0)</f>
        <v>203</v>
      </c>
      <c r="F48" s="19">
        <f>+VLOOKUP(B48,'individual S y SS Varones'!$B$4:$L$33,5,0)</f>
        <v>189</v>
      </c>
      <c r="G48" s="19">
        <f>+VLOOKUP(B48,'individual S y SS Varones'!$B$4:$L$33,6,0)</f>
        <v>238</v>
      </c>
      <c r="H48" s="19">
        <f>+VLOOKUP(B48,'individual S y SS Varones'!$B$4:$L$33,7,0)</f>
        <v>146</v>
      </c>
      <c r="I48" s="19">
        <f>+VLOOKUP(B48,'individual S y SS Varones'!$B$4:$L$33,8,0)</f>
        <v>215</v>
      </c>
      <c r="J48" s="119">
        <f>+VLOOKUP(B48,'individual S y SS Varones'!$B$4:$L$33,9,0)</f>
        <v>254</v>
      </c>
      <c r="K48" s="23">
        <f>+VLOOKUP(B48,'Duplas S y SS Varones'!$B$4:$L$33,4,0)</f>
        <v>177</v>
      </c>
      <c r="L48" s="19">
        <f>+VLOOKUP(B48,'Duplas S y SS Varones'!$B$4:$L$33,5,0)</f>
        <v>221</v>
      </c>
      <c r="M48" s="19">
        <f>+VLOOKUP(B48,'Duplas S y SS Varones'!$B$4:$L$33,6,0)</f>
        <v>166</v>
      </c>
      <c r="N48" s="19">
        <f>+VLOOKUP(B48,'Duplas S y SS Varones'!$B$4:$L$33,7,0)</f>
        <v>169</v>
      </c>
      <c r="O48" s="19">
        <f>+VLOOKUP(B48,'Duplas S y SS Varones'!$B$4:$L$33,8,0)</f>
        <v>147</v>
      </c>
      <c r="P48" s="119">
        <f>+VLOOKUP(B48,'Duplas S y SS Varones'!$B$4:$J$33,9,0)</f>
        <v>196</v>
      </c>
      <c r="Q48" s="136">
        <f>+VLOOKUP(B48,'Cuarta S Varones'!$B$4:$L$23,4,0)</f>
        <v>221</v>
      </c>
      <c r="R48" s="141">
        <f>+VLOOKUP(B48,'Cuarta S Varones'!$B$4:$L$23,5,0)</f>
        <v>197</v>
      </c>
      <c r="S48" s="141">
        <f>+VLOOKUP(B48,'Cuarta S Varones'!$B$4:$L$23,6,0)</f>
        <v>181</v>
      </c>
      <c r="T48" s="196">
        <f>+VLOOKUP(B48,'Cuarta S Varones'!$B$4:$L$23,7,0)</f>
        <v>200</v>
      </c>
      <c r="U48" s="4">
        <f t="shared" si="10"/>
        <v>3120</v>
      </c>
      <c r="V48" s="154">
        <f t="shared" si="11"/>
        <v>520</v>
      </c>
    </row>
    <row r="49" spans="1:22" ht="21" customHeight="1" thickBot="1">
      <c r="A49" s="30">
        <v>18</v>
      </c>
      <c r="B49" s="20" t="s">
        <v>91</v>
      </c>
      <c r="C49" s="19" t="s">
        <v>38</v>
      </c>
      <c r="D49" s="18">
        <f t="shared" si="9"/>
        <v>6</v>
      </c>
      <c r="E49" s="19">
        <f>+VLOOKUP(B49,'individual S y SS Varones'!$B$4:$L$33,4,0)</f>
        <v>171</v>
      </c>
      <c r="F49" s="19">
        <f>+VLOOKUP(B49,'individual S y SS Varones'!$B$4:$L$33,5,0)</f>
        <v>254</v>
      </c>
      <c r="G49" s="19">
        <f>+VLOOKUP(B49,'individual S y SS Varones'!$B$4:$L$33,6,0)</f>
        <v>183</v>
      </c>
      <c r="H49" s="19">
        <f>+VLOOKUP(B49,'individual S y SS Varones'!$B$4:$L$33,7,0)</f>
        <v>157</v>
      </c>
      <c r="I49" s="19">
        <f>+VLOOKUP(B49,'individual S y SS Varones'!$B$4:$L$33,8,0)</f>
        <v>150</v>
      </c>
      <c r="J49" s="119">
        <f>+VLOOKUP(B49,'individual S y SS Varones'!$B$4:$L$33,9,0)</f>
        <v>158</v>
      </c>
      <c r="K49" s="23">
        <f>+VLOOKUP(B49,'Duplas S y SS Varones'!$B$4:$L$33,4,0)</f>
        <v>154</v>
      </c>
      <c r="L49" s="19">
        <f>+VLOOKUP(B49,'Duplas S y SS Varones'!$B$4:$L$33,5,0)</f>
        <v>154</v>
      </c>
      <c r="M49" s="19">
        <f>+VLOOKUP(B49,'Duplas S y SS Varones'!$B$4:$L$33,6,0)</f>
        <v>133</v>
      </c>
      <c r="N49" s="19">
        <f>+VLOOKUP(B49,'Duplas S y SS Varones'!$B$4:$L$33,7,0)</f>
        <v>147</v>
      </c>
      <c r="O49" s="19">
        <f>+VLOOKUP(B49,'Duplas S y SS Varones'!$B$4:$L$33,8,0)</f>
        <v>177</v>
      </c>
      <c r="P49" s="119">
        <f>+VLOOKUP(B49,'Duplas S y SS Varones'!$B$4:$J$33,9,0)</f>
        <v>190</v>
      </c>
      <c r="Q49" s="136">
        <f>+VLOOKUP(B49,'Cuarta S Varones'!$B$4:$L$23,4,0)</f>
        <v>169</v>
      </c>
      <c r="R49" s="141">
        <f>+VLOOKUP(B49,'Cuarta S Varones'!$B$4:$L$23,5,0)</f>
        <v>132</v>
      </c>
      <c r="S49" s="141">
        <f>+VLOOKUP(B49,'Cuarta S Varones'!$B$4:$L$23,6,0)</f>
        <v>206</v>
      </c>
      <c r="T49" s="196">
        <f>+VLOOKUP(B49,'Cuarta S Varones'!$B$4:$L$23,7,0)</f>
        <v>192</v>
      </c>
      <c r="U49" s="4">
        <f t="shared" si="10"/>
        <v>2727</v>
      </c>
      <c r="V49" s="154">
        <f t="shared" si="11"/>
        <v>454.5</v>
      </c>
    </row>
    <row r="50" spans="1:22" ht="21" customHeight="1" thickBot="1">
      <c r="A50" s="30">
        <v>19</v>
      </c>
      <c r="B50" s="20" t="s">
        <v>92</v>
      </c>
      <c r="C50" s="19" t="s">
        <v>38</v>
      </c>
      <c r="D50" s="18">
        <f t="shared" si="9"/>
        <v>6</v>
      </c>
      <c r="E50" s="19">
        <f>+VLOOKUP(B50,'individual S y SS Varones'!$B$4:$L$33,4,0)</f>
        <v>184</v>
      </c>
      <c r="F50" s="19">
        <f>+VLOOKUP(B50,'individual S y SS Varones'!$B$4:$L$33,5,0)</f>
        <v>246</v>
      </c>
      <c r="G50" s="19">
        <f>+VLOOKUP(B50,'individual S y SS Varones'!$B$4:$L$33,6,0)</f>
        <v>181</v>
      </c>
      <c r="H50" s="19">
        <f>+VLOOKUP(B50,'individual S y SS Varones'!$B$4:$L$33,7,0)</f>
        <v>164</v>
      </c>
      <c r="I50" s="19">
        <f>+VLOOKUP(B50,'individual S y SS Varones'!$B$4:$L$33,8,0)</f>
        <v>164</v>
      </c>
      <c r="J50" s="119">
        <f>+VLOOKUP(B50,'individual S y SS Varones'!$B$4:$L$33,9,0)</f>
        <v>167</v>
      </c>
      <c r="K50" s="23">
        <f>+VLOOKUP(B50,'Duplas S y SS Varones'!$B$4:$L$33,4,0)</f>
        <v>138</v>
      </c>
      <c r="L50" s="19">
        <f>+VLOOKUP(B50,'Duplas S y SS Varones'!$B$4:$L$33,5,0)</f>
        <v>190</v>
      </c>
      <c r="M50" s="19">
        <f>+VLOOKUP(B50,'Duplas S y SS Varones'!$B$4:$L$33,6,0)</f>
        <v>161</v>
      </c>
      <c r="N50" s="19">
        <f>+VLOOKUP(B50,'Duplas S y SS Varones'!$B$4:$L$33,7,0)</f>
        <v>196</v>
      </c>
      <c r="O50" s="19">
        <f>+VLOOKUP(B50,'Duplas S y SS Varones'!$B$4:$L$33,8,0)</f>
        <v>183</v>
      </c>
      <c r="P50" s="119">
        <f>+VLOOKUP(B50,'Duplas S y SS Varones'!$B$4:$J$33,9,0)</f>
        <v>171</v>
      </c>
      <c r="Q50" s="136">
        <f>+VLOOKUP(B50,'Cuarta S Varones'!$B$4:$L$23,4,0)</f>
        <v>172</v>
      </c>
      <c r="R50" s="141">
        <f>+VLOOKUP(B50,'Cuarta S Varones'!$B$4:$L$23,5,0)</f>
        <v>191</v>
      </c>
      <c r="S50" s="141">
        <f>+VLOOKUP(B50,'Cuarta S Varones'!$B$4:$L$23,6,0)</f>
        <v>161</v>
      </c>
      <c r="T50" s="196">
        <f>+VLOOKUP(B50,'Cuarta S Varones'!$B$4:$L$23,7,0)</f>
        <v>179</v>
      </c>
      <c r="U50" s="4">
        <f t="shared" si="10"/>
        <v>2848</v>
      </c>
      <c r="V50" s="154">
        <f t="shared" si="11"/>
        <v>474.66666666666669</v>
      </c>
    </row>
    <row r="51" spans="1:22" ht="21" customHeight="1" thickBot="1">
      <c r="A51" s="31">
        <v>20</v>
      </c>
      <c r="B51" s="107" t="s">
        <v>93</v>
      </c>
      <c r="C51" s="28" t="s">
        <v>38</v>
      </c>
      <c r="D51" s="85">
        <f t="shared" si="9"/>
        <v>6</v>
      </c>
      <c r="E51" s="28">
        <f>+VLOOKUP(B51,'individual S y SS Varones'!$B$4:$L$33,4,0)</f>
        <v>170</v>
      </c>
      <c r="F51" s="28">
        <f>+VLOOKUP(B51,'individual S y SS Varones'!$B$4:$L$33,5,0)</f>
        <v>137</v>
      </c>
      <c r="G51" s="28">
        <f>+VLOOKUP(B51,'individual S y SS Varones'!$B$4:$L$33,6,0)</f>
        <v>168</v>
      </c>
      <c r="H51" s="28">
        <f>+VLOOKUP(B51,'individual S y SS Varones'!$B$4:$L$33,7,0)</f>
        <v>182</v>
      </c>
      <c r="I51" s="28">
        <f>+VLOOKUP(B51,'individual S y SS Varones'!$B$4:$L$33,8,0)</f>
        <v>143</v>
      </c>
      <c r="J51" s="121">
        <f>+VLOOKUP(B51,'individual S y SS Varones'!$B$4:$L$33,9,0)</f>
        <v>127</v>
      </c>
      <c r="K51" s="27">
        <f>+VLOOKUP(B51,'Duplas S y SS Varones'!$B$4:$L$33,4,0)</f>
        <v>182</v>
      </c>
      <c r="L51" s="28">
        <f>+VLOOKUP(B51,'Duplas S y SS Varones'!$B$4:$L$33,5,0)</f>
        <v>143</v>
      </c>
      <c r="M51" s="28">
        <f>+VLOOKUP(B51,'Duplas S y SS Varones'!$B$4:$L$33,6,0)</f>
        <v>139</v>
      </c>
      <c r="N51" s="28">
        <f>+VLOOKUP(B51,'Duplas S y SS Varones'!$B$4:$L$33,7,0)</f>
        <v>169</v>
      </c>
      <c r="O51" s="28">
        <f>+VLOOKUP(B51,'Duplas S y SS Varones'!$B$4:$L$33,8,0)</f>
        <v>158</v>
      </c>
      <c r="P51" s="121">
        <f>+VLOOKUP(B51,'Duplas S y SS Varones'!$B$4:$J$33,9,0)</f>
        <v>191</v>
      </c>
      <c r="Q51" s="136">
        <f>+VLOOKUP(B51,'Cuarta S Varones'!$B$4:$L$23,4,0)</f>
        <v>164</v>
      </c>
      <c r="R51" s="141">
        <f>+VLOOKUP(B51,'Cuarta S Varones'!$B$4:$L$23,5,0)</f>
        <v>144</v>
      </c>
      <c r="S51" s="141">
        <f>+VLOOKUP(B51,'Cuarta S Varones'!$B$4:$L$23,6,0)</f>
        <v>185</v>
      </c>
      <c r="T51" s="196">
        <f>+VLOOKUP(B51,'Cuarta S Varones'!$B$4:$L$23,7,0)</f>
        <v>166</v>
      </c>
      <c r="U51" s="78">
        <f t="shared" si="10"/>
        <v>2568</v>
      </c>
      <c r="V51" s="155">
        <f t="shared" si="11"/>
        <v>428</v>
      </c>
    </row>
    <row r="52" spans="1:22" ht="15.75" thickBot="1"/>
    <row r="53" spans="1:22" ht="16.5" thickBot="1">
      <c r="A53" s="33"/>
      <c r="B53" s="79" t="s">
        <v>72</v>
      </c>
    </row>
    <row r="54" spans="1:22" ht="20.45" customHeight="1">
      <c r="A54" s="132">
        <v>1</v>
      </c>
      <c r="B54" s="75" t="s">
        <v>69</v>
      </c>
      <c r="C54" s="11" t="s">
        <v>2</v>
      </c>
      <c r="D54" s="80">
        <f t="shared" ref="D54:D59" si="12">COUNTIF(E54:T54,"&gt;0")</f>
        <v>16</v>
      </c>
      <c r="E54" s="73">
        <f>+VLOOKUP(B54,'individual S y SS Varones'!$B$4:$L$32,4,0)</f>
        <v>117</v>
      </c>
      <c r="F54" s="73">
        <f>+VLOOKUP(B54,'individual S y SS Varones'!$B$4:$L$32,5,0)</f>
        <v>166</v>
      </c>
      <c r="G54" s="73">
        <f>+VLOOKUP(B54,'individual S y SS Varones'!$B$4:$L$32,6,0)</f>
        <v>181</v>
      </c>
      <c r="H54" s="73">
        <f>+VLOOKUP(B54,'individual S y SS Varones'!$B$4:$L$32,7,0)</f>
        <v>166</v>
      </c>
      <c r="I54" s="73">
        <f>+VLOOKUP(B54,'individual S y SS Varones'!$B$4:$L$32,8,0)</f>
        <v>171</v>
      </c>
      <c r="J54" s="138">
        <f>+VLOOKUP(B54,'individual S y SS Varones'!$B$4:$L$32,9,0)</f>
        <v>223</v>
      </c>
      <c r="K54" s="71">
        <f>+VLOOKUP(B54,'Duplas S y SS Varones'!$B$4:$J$33,4,0)</f>
        <v>192</v>
      </c>
      <c r="L54" s="73">
        <f>+VLOOKUP(B54,'Duplas S y SS Varones'!$B$4:$J$33,5,0)</f>
        <v>207</v>
      </c>
      <c r="M54" s="73">
        <f>+VLOOKUP(B54,'Duplas S y SS Varones'!$B$4:$J$33,6,0)</f>
        <v>158</v>
      </c>
      <c r="N54" s="73">
        <f>+VLOOKUP(B54,'Duplas S y SS Varones'!$B$4:$J$33,7,0)</f>
        <v>174</v>
      </c>
      <c r="O54" s="73">
        <f>+VLOOKUP(B54,'Duplas S y SS Varones'!$B$4:$J$33,8,0)</f>
        <v>259</v>
      </c>
      <c r="P54" s="72">
        <f>+VLOOKUP(B54,'Duplas S y SS Varones'!$B$4:$J$33,9,0)</f>
        <v>188</v>
      </c>
      <c r="Q54" s="75">
        <f>+VLOOKUP(B54,' Cuartas S Damas y SS Mixta'!$B$8:$H$27,4,0)</f>
        <v>149</v>
      </c>
      <c r="R54" s="73">
        <f>+VLOOKUP(B54,' Cuartas S Damas y SS Mixta'!$B$8:$H$27,5,0)</f>
        <v>142</v>
      </c>
      <c r="S54" s="73">
        <f>+VLOOKUP(B54,' Cuartas S Damas y SS Mixta'!$B$8:$H$27,6,0)</f>
        <v>179</v>
      </c>
      <c r="T54" s="73">
        <f>+VLOOKUP(B54,' Cuartas S Damas y SS Mixta'!$B$8:$H$27,7,0)</f>
        <v>211</v>
      </c>
      <c r="U54" s="11">
        <f t="shared" ref="U54:U59" si="13">+SUM(E54:T54)</f>
        <v>2883</v>
      </c>
      <c r="V54" s="156">
        <f t="shared" ref="V54:V59" si="14">+U54/D54</f>
        <v>180.1875</v>
      </c>
    </row>
    <row r="55" spans="1:22" ht="20.45" customHeight="1">
      <c r="A55" s="30">
        <v>2</v>
      </c>
      <c r="B55" s="20" t="s">
        <v>64</v>
      </c>
      <c r="C55" s="3" t="s">
        <v>2</v>
      </c>
      <c r="D55" s="52">
        <f t="shared" si="12"/>
        <v>16</v>
      </c>
      <c r="E55" s="19">
        <f>+VLOOKUP(B55,'individual S y SS Varones'!$B$4:$L$32,4,0)</f>
        <v>186</v>
      </c>
      <c r="F55" s="19">
        <f>+VLOOKUP(B55,'individual S y SS Varones'!$B$4:$L$32,5,0)</f>
        <v>178</v>
      </c>
      <c r="G55" s="19">
        <f>+VLOOKUP(B55,'individual S y SS Varones'!$B$4:$L$32,6,0)</f>
        <v>167</v>
      </c>
      <c r="H55" s="19">
        <f>+VLOOKUP(B55,'individual S y SS Varones'!$B$4:$L$32,7,0)</f>
        <v>184</v>
      </c>
      <c r="I55" s="19">
        <f>+VLOOKUP(B55,'individual S y SS Varones'!$B$4:$L$32,8,0)</f>
        <v>184</v>
      </c>
      <c r="J55" s="119">
        <f>+VLOOKUP(B55,'individual S y SS Varones'!$B$4:$L$32,9,0)</f>
        <v>204</v>
      </c>
      <c r="K55" s="23">
        <f>+VLOOKUP(B55,'Duplas S y SS Varones'!$B$4:$J$33,4,0)</f>
        <v>172</v>
      </c>
      <c r="L55" s="19">
        <f>+VLOOKUP(B55,'Duplas S y SS Varones'!$B$4:$J$33,5,0)</f>
        <v>125</v>
      </c>
      <c r="M55" s="19">
        <f>+VLOOKUP(B55,'Duplas S y SS Varones'!$B$4:$J$33,6,0)</f>
        <v>148</v>
      </c>
      <c r="N55" s="19">
        <f>+VLOOKUP(B55,'Duplas S y SS Varones'!$B$4:$J$33,7,0)</f>
        <v>132</v>
      </c>
      <c r="O55" s="19">
        <f>+VLOOKUP(B55,'Duplas S y SS Varones'!$B$4:$J$33,8,0)</f>
        <v>200</v>
      </c>
      <c r="P55" s="24">
        <f>+VLOOKUP(B55,'Duplas S y SS Varones'!$B$4:$J$33,9,0)</f>
        <v>214</v>
      </c>
      <c r="Q55" s="20">
        <f>+VLOOKUP(B55,' Cuartas S Damas y SS Mixta'!$B$8:$H$27,4,0)</f>
        <v>135</v>
      </c>
      <c r="R55" s="19">
        <f>+VLOOKUP(B55,' Cuartas S Damas y SS Mixta'!$B$8:$H$27,5,0)</f>
        <v>173</v>
      </c>
      <c r="S55" s="19">
        <f>+VLOOKUP(B55,' Cuartas S Damas y SS Mixta'!$B$8:$H$27,6,0)</f>
        <v>188</v>
      </c>
      <c r="T55" s="19">
        <f>+VLOOKUP(B55,' Cuartas S Damas y SS Mixta'!$B$8:$H$27,7,0)</f>
        <v>173</v>
      </c>
      <c r="U55" s="3">
        <f t="shared" si="13"/>
        <v>2763</v>
      </c>
      <c r="V55" s="154">
        <f t="shared" si="14"/>
        <v>172.6875</v>
      </c>
    </row>
    <row r="56" spans="1:22" ht="20.45" customHeight="1">
      <c r="A56" s="109">
        <v>3</v>
      </c>
      <c r="B56" s="20" t="s">
        <v>74</v>
      </c>
      <c r="C56" s="19" t="s">
        <v>37</v>
      </c>
      <c r="D56" s="52">
        <f t="shared" si="12"/>
        <v>16</v>
      </c>
      <c r="E56" s="19">
        <f>+VLOOKUP(B56,'individual S y SS Varones'!$B$4:$L$32,4,0)</f>
        <v>130</v>
      </c>
      <c r="F56" s="19">
        <f>+VLOOKUP(B56,'individual S y SS Varones'!$B$4:$L$32,5,0)</f>
        <v>143</v>
      </c>
      <c r="G56" s="19">
        <f>+VLOOKUP(B56,'individual S y SS Varones'!$B$4:$L$32,6,0)</f>
        <v>159</v>
      </c>
      <c r="H56" s="19">
        <f>+VLOOKUP(B56,'individual S y SS Varones'!$B$4:$L$32,7,0)</f>
        <v>175</v>
      </c>
      <c r="I56" s="19">
        <f>+VLOOKUP(B56,'individual S y SS Varones'!$B$4:$L$32,8,0)</f>
        <v>168</v>
      </c>
      <c r="J56" s="119">
        <f>+VLOOKUP(B56,'individual S y SS Varones'!$B$4:$L$32,9,0)</f>
        <v>157</v>
      </c>
      <c r="K56" s="23">
        <f>+VLOOKUP(B56,'Duplas S y SS Varones'!$B$4:$J$33,4,0)</f>
        <v>147</v>
      </c>
      <c r="L56" s="19">
        <f>+VLOOKUP(B56,'Duplas S y SS Varones'!$B$4:$J$33,5,0)</f>
        <v>171</v>
      </c>
      <c r="M56" s="19">
        <f>+VLOOKUP(B56,'Duplas S y SS Varones'!$B$4:$J$33,6,0)</f>
        <v>147</v>
      </c>
      <c r="N56" s="19">
        <f>+VLOOKUP(B56,'Duplas S y SS Varones'!$B$4:$J$33,7,0)</f>
        <v>192</v>
      </c>
      <c r="O56" s="19">
        <f>+VLOOKUP(B56,'Duplas S y SS Varones'!$B$4:$J$33,8,0)</f>
        <v>171</v>
      </c>
      <c r="P56" s="24">
        <f>+VLOOKUP(B56,'Duplas S y SS Varones'!$B$4:$J$33,9,0)</f>
        <v>171</v>
      </c>
      <c r="Q56" s="20">
        <f>+VLOOKUP(B56,' Cuartas S Damas y SS Mixta'!$B$8:$H$27,4,0)</f>
        <v>123</v>
      </c>
      <c r="R56" s="19">
        <f>+VLOOKUP(B56,' Cuartas S Damas y SS Mixta'!$B$8:$H$27,5,0)</f>
        <v>177</v>
      </c>
      <c r="S56" s="19">
        <f>+VLOOKUP(B56,' Cuartas S Damas y SS Mixta'!$B$8:$H$27,6,0)</f>
        <v>158</v>
      </c>
      <c r="T56" s="19">
        <f>+VLOOKUP(B56,' Cuartas S Damas y SS Mixta'!$B$8:$H$27,7,0)</f>
        <v>179</v>
      </c>
      <c r="U56" s="3">
        <f t="shared" si="13"/>
        <v>2568</v>
      </c>
      <c r="V56" s="154">
        <f t="shared" si="14"/>
        <v>160.5</v>
      </c>
    </row>
    <row r="57" spans="1:22" ht="20.45" customHeight="1">
      <c r="A57" s="109">
        <v>4</v>
      </c>
      <c r="B57" s="20" t="s">
        <v>68</v>
      </c>
      <c r="C57" s="19" t="s">
        <v>37</v>
      </c>
      <c r="D57" s="52">
        <f t="shared" si="12"/>
        <v>16</v>
      </c>
      <c r="E57" s="19">
        <f>+VLOOKUP(B57,'individual S y SS Varones'!$B$4:$L$32,4,0)</f>
        <v>162</v>
      </c>
      <c r="F57" s="19">
        <f>+VLOOKUP(B57,'individual S y SS Varones'!$B$4:$L$32,5,0)</f>
        <v>153</v>
      </c>
      <c r="G57" s="19">
        <f>+VLOOKUP(B57,'individual S y SS Varones'!$B$4:$L$32,6,0)</f>
        <v>153</v>
      </c>
      <c r="H57" s="19">
        <f>+VLOOKUP(B57,'individual S y SS Varones'!$B$4:$L$32,7,0)</f>
        <v>160</v>
      </c>
      <c r="I57" s="19">
        <f>+VLOOKUP(B57,'individual S y SS Varones'!$B$4:$L$32,8,0)</f>
        <v>168</v>
      </c>
      <c r="J57" s="119">
        <f>+VLOOKUP(B57,'individual S y SS Varones'!$B$4:$L$32,9,0)</f>
        <v>131</v>
      </c>
      <c r="K57" s="23">
        <f>+VLOOKUP(B57,'Duplas S y SS Varones'!$B$4:$J$33,4,0)</f>
        <v>110</v>
      </c>
      <c r="L57" s="19">
        <f>+VLOOKUP(B57,'Duplas S y SS Varones'!$B$4:$J$33,5,0)</f>
        <v>132</v>
      </c>
      <c r="M57" s="19">
        <f>+VLOOKUP(B57,'Duplas S y SS Varones'!$B$4:$J$33,6,0)</f>
        <v>152</v>
      </c>
      <c r="N57" s="19">
        <f>+VLOOKUP(B57,'Duplas S y SS Varones'!$B$4:$J$33,7,0)</f>
        <v>177</v>
      </c>
      <c r="O57" s="19">
        <f>+VLOOKUP(B57,'Duplas S y SS Varones'!$B$4:$J$33,8,0)</f>
        <v>151</v>
      </c>
      <c r="P57" s="24">
        <f>+VLOOKUP(B57,'Duplas S y SS Varones'!$B$4:$J$33,9,0)</f>
        <v>190</v>
      </c>
      <c r="Q57" s="20">
        <f>+VLOOKUP(B57,' Cuartas S Damas y SS Mixta'!$B$8:$H$27,4,0)</f>
        <v>132</v>
      </c>
      <c r="R57" s="19">
        <f>+VLOOKUP(B57,' Cuartas S Damas y SS Mixta'!$B$8:$H$27,5,0)</f>
        <v>135</v>
      </c>
      <c r="S57" s="19">
        <f>+VLOOKUP(B57,' Cuartas S Damas y SS Mixta'!$B$8:$H$27,6,0)</f>
        <v>176</v>
      </c>
      <c r="T57" s="19">
        <f>+VLOOKUP(B57,' Cuartas S Damas y SS Mixta'!$B$8:$H$27,7,0)</f>
        <v>155</v>
      </c>
      <c r="U57" s="3">
        <f t="shared" si="13"/>
        <v>2437</v>
      </c>
      <c r="V57" s="154">
        <f t="shared" si="14"/>
        <v>152.3125</v>
      </c>
    </row>
    <row r="58" spans="1:22" ht="20.45" customHeight="1">
      <c r="A58" s="109">
        <v>5</v>
      </c>
      <c r="B58" s="20" t="s">
        <v>71</v>
      </c>
      <c r="C58" s="19" t="s">
        <v>1</v>
      </c>
      <c r="D58" s="52">
        <f t="shared" si="12"/>
        <v>16</v>
      </c>
      <c r="E58" s="19">
        <f>+VLOOKUP(B58,'individual S y SS Varones'!$B$4:$L$32,4,0)</f>
        <v>166</v>
      </c>
      <c r="F58" s="19">
        <f>+VLOOKUP(B58,'individual S y SS Varones'!$B$4:$L$32,5,0)</f>
        <v>152</v>
      </c>
      <c r="G58" s="19">
        <f>+VLOOKUP(B58,'individual S y SS Varones'!$B$4:$L$32,6,0)</f>
        <v>178</v>
      </c>
      <c r="H58" s="19">
        <f>+VLOOKUP(B58,'individual S y SS Varones'!$B$4:$L$32,7,0)</f>
        <v>171</v>
      </c>
      <c r="I58" s="19">
        <f>+VLOOKUP(B58,'individual S y SS Varones'!$B$4:$L$32,8,0)</f>
        <v>156</v>
      </c>
      <c r="J58" s="119">
        <f>+VLOOKUP(B58,'individual S y SS Varones'!$B$4:$L$32,9,0)</f>
        <v>163</v>
      </c>
      <c r="K58" s="23">
        <f>+VLOOKUP(B58,'Duplas S y SS Varones'!$B$4:$J$33,4,0)</f>
        <v>187</v>
      </c>
      <c r="L58" s="19">
        <f>+VLOOKUP(B58,'Duplas S y SS Varones'!$B$4:$J$33,5,0)</f>
        <v>150</v>
      </c>
      <c r="M58" s="19">
        <f>+VLOOKUP(B58,'Duplas S y SS Varones'!$B$4:$J$33,6,0)</f>
        <v>160</v>
      </c>
      <c r="N58" s="19">
        <f>+VLOOKUP(B58,'Duplas S y SS Varones'!$B$4:$J$33,7,0)</f>
        <v>138</v>
      </c>
      <c r="O58" s="19">
        <f>+VLOOKUP(B58,'Duplas S y SS Varones'!$B$4:$J$33,8,0)</f>
        <v>171</v>
      </c>
      <c r="P58" s="24">
        <f>+VLOOKUP(B58,'Duplas S y SS Varones'!$B$4:$J$33,9,0)</f>
        <v>157</v>
      </c>
      <c r="Q58" s="20">
        <f>+VLOOKUP(B58,' Cuartas S Damas y SS Mixta'!$B$8:$H$27,4,0)</f>
        <v>127</v>
      </c>
      <c r="R58" s="19">
        <f>+VLOOKUP(B58,' Cuartas S Damas y SS Mixta'!$B$8:$H$27,5,0)</f>
        <v>199</v>
      </c>
      <c r="S58" s="19">
        <f>+VLOOKUP(B58,' Cuartas S Damas y SS Mixta'!$B$8:$H$27,6,0)</f>
        <v>158</v>
      </c>
      <c r="T58" s="19">
        <f>+VLOOKUP(B58,' Cuartas S Damas y SS Mixta'!$B$8:$H$27,7,0)</f>
        <v>136</v>
      </c>
      <c r="U58" s="3">
        <f t="shared" si="13"/>
        <v>2569</v>
      </c>
      <c r="V58" s="154">
        <f t="shared" si="14"/>
        <v>160.5625</v>
      </c>
    </row>
    <row r="59" spans="1:22" ht="20.45" customHeight="1" thickBot="1">
      <c r="A59" s="110">
        <v>6</v>
      </c>
      <c r="B59" s="107" t="s">
        <v>76</v>
      </c>
      <c r="C59" s="28" t="s">
        <v>1</v>
      </c>
      <c r="D59" s="81">
        <f t="shared" si="12"/>
        <v>16</v>
      </c>
      <c r="E59" s="28">
        <f>+VLOOKUP(B59,'individual S y SS Varones'!$B$4:$L$32,4,0)</f>
        <v>171</v>
      </c>
      <c r="F59" s="28">
        <f>+VLOOKUP(B59,'individual S y SS Varones'!$B$4:$L$32,5,0)</f>
        <v>179</v>
      </c>
      <c r="G59" s="28">
        <f>+VLOOKUP(B59,'individual S y SS Varones'!$B$4:$L$32,6,0)</f>
        <v>179</v>
      </c>
      <c r="H59" s="28">
        <f>+VLOOKUP(B59,'individual S y SS Varones'!$B$4:$L$32,7,0)</f>
        <v>157</v>
      </c>
      <c r="I59" s="28">
        <f>+VLOOKUP(B59,'individual S y SS Varones'!$B$4:$L$32,8,0)</f>
        <v>167</v>
      </c>
      <c r="J59" s="121">
        <f>+VLOOKUP(B59,'individual S y SS Varones'!$B$4:$L$32,9,0)</f>
        <v>168</v>
      </c>
      <c r="K59" s="27">
        <f>+VLOOKUP(B59,'Duplas S y SS Varones'!$B$4:$J$33,4,0)</f>
        <v>177</v>
      </c>
      <c r="L59" s="28">
        <f>+VLOOKUP(B59,'Duplas S y SS Varones'!$B$4:$J$33,5,0)</f>
        <v>156</v>
      </c>
      <c r="M59" s="28">
        <f>+VLOOKUP(B59,'Duplas S y SS Varones'!$B$4:$J$33,6,0)</f>
        <v>190</v>
      </c>
      <c r="N59" s="28">
        <f>+VLOOKUP(B59,'Duplas S y SS Varones'!$B$4:$J$33,7,0)</f>
        <v>141</v>
      </c>
      <c r="O59" s="28">
        <f>+VLOOKUP(B59,'Duplas S y SS Varones'!$B$4:$J$33,8,0)</f>
        <v>181</v>
      </c>
      <c r="P59" s="29">
        <f>+VLOOKUP(B59,'Duplas S y SS Varones'!$B$4:$J$33,9,0)</f>
        <v>139</v>
      </c>
      <c r="Q59" s="107">
        <f>+VLOOKUP(B59,' Cuartas S Damas y SS Mixta'!$B$8:$H$27,4,0)</f>
        <v>165</v>
      </c>
      <c r="R59" s="28">
        <f>+VLOOKUP(B59,' Cuartas S Damas y SS Mixta'!$B$8:$H$27,5,0)</f>
        <v>169</v>
      </c>
      <c r="S59" s="28">
        <f>+VLOOKUP(B59,' Cuartas S Damas y SS Mixta'!$B$8:$H$27,6,0)</f>
        <v>142</v>
      </c>
      <c r="T59" s="28">
        <f>+VLOOKUP(B59,' Cuartas S Damas y SS Mixta'!$B$8:$H$27,7,0)</f>
        <v>175</v>
      </c>
      <c r="U59" s="7">
        <f t="shared" si="13"/>
        <v>2656</v>
      </c>
      <c r="V59" s="155">
        <f t="shared" si="14"/>
        <v>166</v>
      </c>
    </row>
  </sheetData>
  <mergeCells count="28">
    <mergeCell ref="B9:V9"/>
    <mergeCell ref="E10:J10"/>
    <mergeCell ref="K10:P10"/>
    <mergeCell ref="Q10:T10"/>
    <mergeCell ref="O2:Q2"/>
    <mergeCell ref="O3:Q3"/>
    <mergeCell ref="O4:Q4"/>
    <mergeCell ref="O5:Q5"/>
    <mergeCell ref="O6:Q6"/>
    <mergeCell ref="D7:F7"/>
    <mergeCell ref="G7:J7"/>
    <mergeCell ref="K7:N7"/>
    <mergeCell ref="O7:Q7"/>
    <mergeCell ref="D6:F6"/>
    <mergeCell ref="G6:J6"/>
    <mergeCell ref="K6:N6"/>
    <mergeCell ref="K5:N5"/>
    <mergeCell ref="G5:J5"/>
    <mergeCell ref="D5:F5"/>
    <mergeCell ref="K4:N4"/>
    <mergeCell ref="G4:J4"/>
    <mergeCell ref="D4:F4"/>
    <mergeCell ref="K3:N3"/>
    <mergeCell ref="G3:J3"/>
    <mergeCell ref="D3:F3"/>
    <mergeCell ref="K2:N2"/>
    <mergeCell ref="G2:J2"/>
    <mergeCell ref="D2:F2"/>
  </mergeCells>
  <conditionalFormatting sqref="Q54:T59 E54:J59">
    <cfRule type="cellIs" dxfId="5" priority="7" operator="greaterThan">
      <formula>230</formula>
    </cfRule>
  </conditionalFormatting>
  <conditionalFormatting sqref="K54:P59">
    <cfRule type="cellIs" dxfId="4" priority="6" operator="greaterThan">
      <formula>230</formula>
    </cfRule>
  </conditionalFormatting>
  <conditionalFormatting sqref="E12:T23">
    <cfRule type="cellIs" dxfId="3" priority="9" operator="greaterThan">
      <formula>230</formula>
    </cfRule>
  </conditionalFormatting>
  <conditionalFormatting sqref="E26:T51">
    <cfRule type="cellIs" dxfId="2" priority="8" operator="greaterThan">
      <formula>230</formula>
    </cfRule>
  </conditionalFormatting>
  <conditionalFormatting sqref="V12:V2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26:V29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32:V5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54:V59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3:Q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Individual S y SS Damas </vt:lpstr>
      <vt:lpstr>individual S y SS Varones</vt:lpstr>
      <vt:lpstr>Duplas S y SS Varones</vt:lpstr>
      <vt:lpstr>Duplas S y SS Damas</vt:lpstr>
      <vt:lpstr> Cuartas S Damas y SS Mixta</vt:lpstr>
      <vt:lpstr>Cuarta S Varones</vt:lpstr>
      <vt:lpstr>T.E. S y SS Damas y Varones</vt:lpstr>
      <vt:lpstr>TOTAL EQUIPO</vt:lpstr>
      <vt:lpstr>'Individual S y SS Damas '!Área_de_impresión</vt:lpstr>
      <vt:lpstr>'individual S y SS Varones'!Área_de_impresión</vt:lpstr>
      <vt:lpstr>'T.E. S y SS Damas y Varones'!Área_de_impresión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Felipe Balazs</cp:lastModifiedBy>
  <cp:lastPrinted>2017-11-08T18:46:22Z</cp:lastPrinted>
  <dcterms:created xsi:type="dcterms:W3CDTF">2016-11-03T19:36:48Z</dcterms:created>
  <dcterms:modified xsi:type="dcterms:W3CDTF">2017-11-08T19:22:49Z</dcterms:modified>
</cp:coreProperties>
</file>